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PMSM provisório\CONTRATAÇÃO\OBRAS\Limpeza Pública\Licitatórios\Limpeza Pública - TRANSP. e DEST. - DESOBSTRUÇÃO BUEIROS - andamento\"/>
    </mc:Choice>
  </mc:AlternateContent>
  <bookViews>
    <workbookView xWindow="-150" yWindow="-60" windowWidth="17490" windowHeight="5220" tabRatio="929" activeTab="5"/>
  </bookViews>
  <sheets>
    <sheet name=" Encargos ADM - Sugerido" sheetId="1356" r:id="rId1"/>
    <sheet name="Encargos Operacional - Sugerido" sheetId="1355" r:id="rId2"/>
    <sheet name="Banco Dados Máquinas" sheetId="1357" r:id="rId3"/>
    <sheet name=" EPI - EPC - Ferramentas" sheetId="1352" r:id="rId4"/>
    <sheet name=" Banco de Dados" sheetId="1353" r:id="rId5"/>
    <sheet name="Planilha Básica - Lixo" sheetId="1369" r:id="rId6"/>
    <sheet name="1.0 - Transporte" sheetId="1383" r:id="rId7"/>
    <sheet name="1.0 - Aterro (Sanitario)" sheetId="1416" r:id="rId8"/>
    <sheet name="1.01" sheetId="1358" r:id="rId9"/>
    <sheet name="1.02" sheetId="1359" r:id="rId10"/>
    <sheet name="1.02.1" sheetId="1410" r:id="rId11"/>
    <sheet name="1.03" sheetId="1360" r:id="rId12"/>
    <sheet name="1.04" sheetId="1361" r:id="rId13"/>
    <sheet name="1.04.1" sheetId="1415" r:id="rId14"/>
    <sheet name="1.05" sheetId="1362" r:id="rId15"/>
    <sheet name="1.06" sheetId="1363" r:id="rId16"/>
    <sheet name="1.07" sheetId="1364" r:id="rId17"/>
    <sheet name="1.08" sheetId="1365" r:id="rId18"/>
    <sheet name="1.09" sheetId="1366" r:id="rId19"/>
    <sheet name="1.10" sheetId="1367" r:id="rId20"/>
    <sheet name="1.11" sheetId="1404" r:id="rId21"/>
    <sheet name="1.12" sheetId="1405" r:id="rId22"/>
    <sheet name="1.14" sheetId="1407" r:id="rId23"/>
    <sheet name="1.13" sheetId="1406" r:id="rId24"/>
    <sheet name="1.15" sheetId="1408" r:id="rId25"/>
    <sheet name="1.16" sheetId="1418" r:id="rId26"/>
    <sheet name="1.17" sheetId="1419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____DAT1" localSheetId="7">#REF!</definedName>
    <definedName name="______DAT1" localSheetId="6">#REF!</definedName>
    <definedName name="______DAT1" localSheetId="9">#REF!</definedName>
    <definedName name="______DAT1" localSheetId="10">#REF!</definedName>
    <definedName name="______DAT1" localSheetId="12">#REF!</definedName>
    <definedName name="______DAT1" localSheetId="13">#REF!</definedName>
    <definedName name="______DAT1" localSheetId="15">#REF!</definedName>
    <definedName name="______DAT1" localSheetId="17">#REF!</definedName>
    <definedName name="______DAT1" localSheetId="19">#REF!</definedName>
    <definedName name="______DAT1" localSheetId="20">#REF!</definedName>
    <definedName name="______DAT1" localSheetId="21">#REF!</definedName>
    <definedName name="______DAT1" localSheetId="22">#REF!</definedName>
    <definedName name="______DAT1" localSheetId="24">#REF!</definedName>
    <definedName name="______DAT1" localSheetId="25">#REF!</definedName>
    <definedName name="______DAT1" localSheetId="26">#REF!</definedName>
    <definedName name="______DAT10" localSheetId="7">#REF!</definedName>
    <definedName name="______DAT10" localSheetId="6">#REF!</definedName>
    <definedName name="______DAT10" localSheetId="9">#REF!</definedName>
    <definedName name="______DAT10" localSheetId="10">#REF!</definedName>
    <definedName name="______DAT10" localSheetId="12">#REF!</definedName>
    <definedName name="______DAT10" localSheetId="13">#REF!</definedName>
    <definedName name="______DAT10" localSheetId="15">#REF!</definedName>
    <definedName name="______DAT10" localSheetId="17">#REF!</definedName>
    <definedName name="______DAT10" localSheetId="19">#REF!</definedName>
    <definedName name="______DAT10" localSheetId="20">#REF!</definedName>
    <definedName name="______DAT10" localSheetId="21">#REF!</definedName>
    <definedName name="______DAT10" localSheetId="22">#REF!</definedName>
    <definedName name="______DAT10" localSheetId="24">#REF!</definedName>
    <definedName name="______DAT10" localSheetId="25">#REF!</definedName>
    <definedName name="______DAT10" localSheetId="26">#REF!</definedName>
    <definedName name="______DAT11" localSheetId="7">#REF!</definedName>
    <definedName name="______DAT11" localSheetId="6">#REF!</definedName>
    <definedName name="______DAT11" localSheetId="9">#REF!</definedName>
    <definedName name="______DAT11" localSheetId="10">#REF!</definedName>
    <definedName name="______DAT11" localSheetId="12">#REF!</definedName>
    <definedName name="______DAT11" localSheetId="13">#REF!</definedName>
    <definedName name="______DAT11" localSheetId="15">#REF!</definedName>
    <definedName name="______DAT11" localSheetId="17">#REF!</definedName>
    <definedName name="______DAT11" localSheetId="19">#REF!</definedName>
    <definedName name="______DAT11" localSheetId="20">#REF!</definedName>
    <definedName name="______DAT11" localSheetId="21">#REF!</definedName>
    <definedName name="______DAT11" localSheetId="22">#REF!</definedName>
    <definedName name="______DAT11" localSheetId="24">#REF!</definedName>
    <definedName name="______DAT11" localSheetId="25">#REF!</definedName>
    <definedName name="______DAT11" localSheetId="26">#REF!</definedName>
    <definedName name="______DAT12" localSheetId="7">#REF!</definedName>
    <definedName name="______DAT12" localSheetId="6">#REF!</definedName>
    <definedName name="______DAT12" localSheetId="9">#REF!</definedName>
    <definedName name="______DAT12" localSheetId="10">#REF!</definedName>
    <definedName name="______DAT12" localSheetId="12">#REF!</definedName>
    <definedName name="______DAT12" localSheetId="13">#REF!</definedName>
    <definedName name="______DAT12" localSheetId="15">#REF!</definedName>
    <definedName name="______DAT12" localSheetId="17">#REF!</definedName>
    <definedName name="______DAT12" localSheetId="19">#REF!</definedName>
    <definedName name="______DAT12" localSheetId="20">#REF!</definedName>
    <definedName name="______DAT12" localSheetId="21">#REF!</definedName>
    <definedName name="______DAT12" localSheetId="22">#REF!</definedName>
    <definedName name="______DAT12" localSheetId="24">#REF!</definedName>
    <definedName name="______DAT12" localSheetId="25">#REF!</definedName>
    <definedName name="______DAT12" localSheetId="26">#REF!</definedName>
    <definedName name="______DAT13" localSheetId="7">#REF!</definedName>
    <definedName name="______DAT13" localSheetId="6">#REF!</definedName>
    <definedName name="______DAT13" localSheetId="9">#REF!</definedName>
    <definedName name="______DAT13" localSheetId="10">#REF!</definedName>
    <definedName name="______DAT13" localSheetId="12">#REF!</definedName>
    <definedName name="______DAT13" localSheetId="13">#REF!</definedName>
    <definedName name="______DAT13" localSheetId="15">#REF!</definedName>
    <definedName name="______DAT13" localSheetId="17">#REF!</definedName>
    <definedName name="______DAT13" localSheetId="19">#REF!</definedName>
    <definedName name="______DAT13" localSheetId="20">#REF!</definedName>
    <definedName name="______DAT13" localSheetId="21">#REF!</definedName>
    <definedName name="______DAT13" localSheetId="22">#REF!</definedName>
    <definedName name="______DAT13" localSheetId="24">#REF!</definedName>
    <definedName name="______DAT13" localSheetId="25">#REF!</definedName>
    <definedName name="______DAT13" localSheetId="26">#REF!</definedName>
    <definedName name="______DAT14" localSheetId="7">#REF!</definedName>
    <definedName name="______DAT14" localSheetId="6">#REF!</definedName>
    <definedName name="______DAT14" localSheetId="9">#REF!</definedName>
    <definedName name="______DAT14" localSheetId="10">#REF!</definedName>
    <definedName name="______DAT14" localSheetId="12">#REF!</definedName>
    <definedName name="______DAT14" localSheetId="13">#REF!</definedName>
    <definedName name="______DAT14" localSheetId="15">#REF!</definedName>
    <definedName name="______DAT14" localSheetId="17">#REF!</definedName>
    <definedName name="______DAT14" localSheetId="19">#REF!</definedName>
    <definedName name="______DAT14" localSheetId="20">#REF!</definedName>
    <definedName name="______DAT14" localSheetId="21">#REF!</definedName>
    <definedName name="______DAT14" localSheetId="22">#REF!</definedName>
    <definedName name="______DAT14" localSheetId="24">#REF!</definedName>
    <definedName name="______DAT14" localSheetId="25">#REF!</definedName>
    <definedName name="______DAT14" localSheetId="26">#REF!</definedName>
    <definedName name="______DAT15" localSheetId="7">#REF!</definedName>
    <definedName name="______DAT15" localSheetId="6">#REF!</definedName>
    <definedName name="______DAT15" localSheetId="9">#REF!</definedName>
    <definedName name="______DAT15" localSheetId="10">#REF!</definedName>
    <definedName name="______DAT15" localSheetId="12">#REF!</definedName>
    <definedName name="______DAT15" localSheetId="13">#REF!</definedName>
    <definedName name="______DAT15" localSheetId="15">#REF!</definedName>
    <definedName name="______DAT15" localSheetId="17">#REF!</definedName>
    <definedName name="______DAT15" localSheetId="19">#REF!</definedName>
    <definedName name="______DAT15" localSheetId="20">#REF!</definedName>
    <definedName name="______DAT15" localSheetId="21">#REF!</definedName>
    <definedName name="______DAT15" localSheetId="22">#REF!</definedName>
    <definedName name="______DAT15" localSheetId="24">#REF!</definedName>
    <definedName name="______DAT15" localSheetId="25">#REF!</definedName>
    <definedName name="______DAT15" localSheetId="26">#REF!</definedName>
    <definedName name="______DAT16" localSheetId="7">#REF!</definedName>
    <definedName name="______DAT16" localSheetId="6">#REF!</definedName>
    <definedName name="______DAT16" localSheetId="9">#REF!</definedName>
    <definedName name="______DAT16" localSheetId="10">#REF!</definedName>
    <definedName name="______DAT16" localSheetId="12">#REF!</definedName>
    <definedName name="______DAT16" localSheetId="13">#REF!</definedName>
    <definedName name="______DAT16" localSheetId="15">#REF!</definedName>
    <definedName name="______DAT16" localSheetId="17">#REF!</definedName>
    <definedName name="______DAT16" localSheetId="19">#REF!</definedName>
    <definedName name="______DAT16" localSheetId="20">#REF!</definedName>
    <definedName name="______DAT16" localSheetId="21">#REF!</definedName>
    <definedName name="______DAT16" localSheetId="22">#REF!</definedName>
    <definedName name="______DAT16" localSheetId="24">#REF!</definedName>
    <definedName name="______DAT16" localSheetId="25">#REF!</definedName>
    <definedName name="______DAT16" localSheetId="26">#REF!</definedName>
    <definedName name="______DAT17" localSheetId="7">#REF!</definedName>
    <definedName name="______DAT17" localSheetId="6">#REF!</definedName>
    <definedName name="______DAT17" localSheetId="9">#REF!</definedName>
    <definedName name="______DAT17" localSheetId="10">#REF!</definedName>
    <definedName name="______DAT17" localSheetId="12">#REF!</definedName>
    <definedName name="______DAT17" localSheetId="13">#REF!</definedName>
    <definedName name="______DAT17" localSheetId="15">#REF!</definedName>
    <definedName name="______DAT17" localSheetId="17">#REF!</definedName>
    <definedName name="______DAT17" localSheetId="19">#REF!</definedName>
    <definedName name="______DAT17" localSheetId="20">#REF!</definedName>
    <definedName name="______DAT17" localSheetId="21">#REF!</definedName>
    <definedName name="______DAT17" localSheetId="22">#REF!</definedName>
    <definedName name="______DAT17" localSheetId="24">#REF!</definedName>
    <definedName name="______DAT17" localSheetId="25">#REF!</definedName>
    <definedName name="______DAT17" localSheetId="26">#REF!</definedName>
    <definedName name="______DAT18" localSheetId="7">#REF!</definedName>
    <definedName name="______DAT18" localSheetId="6">#REF!</definedName>
    <definedName name="______DAT18" localSheetId="9">#REF!</definedName>
    <definedName name="______DAT18" localSheetId="10">#REF!</definedName>
    <definedName name="______DAT18" localSheetId="12">#REF!</definedName>
    <definedName name="______DAT18" localSheetId="13">#REF!</definedName>
    <definedName name="______DAT18" localSheetId="15">#REF!</definedName>
    <definedName name="______DAT18" localSheetId="17">#REF!</definedName>
    <definedName name="______DAT18" localSheetId="19">#REF!</definedName>
    <definedName name="______DAT18" localSheetId="20">#REF!</definedName>
    <definedName name="______DAT18" localSheetId="21">#REF!</definedName>
    <definedName name="______DAT18" localSheetId="22">#REF!</definedName>
    <definedName name="______DAT18" localSheetId="24">#REF!</definedName>
    <definedName name="______DAT18" localSheetId="25">#REF!</definedName>
    <definedName name="______DAT18" localSheetId="26">#REF!</definedName>
    <definedName name="______DAT19" localSheetId="7">#REF!</definedName>
    <definedName name="______DAT19" localSheetId="6">#REF!</definedName>
    <definedName name="______DAT19" localSheetId="9">#REF!</definedName>
    <definedName name="______DAT19" localSheetId="10">#REF!</definedName>
    <definedName name="______DAT19" localSheetId="12">#REF!</definedName>
    <definedName name="______DAT19" localSheetId="13">#REF!</definedName>
    <definedName name="______DAT19" localSheetId="15">#REF!</definedName>
    <definedName name="______DAT19" localSheetId="17">#REF!</definedName>
    <definedName name="______DAT19" localSheetId="19">#REF!</definedName>
    <definedName name="______DAT19" localSheetId="20">#REF!</definedName>
    <definedName name="______DAT19" localSheetId="21">#REF!</definedName>
    <definedName name="______DAT19" localSheetId="22">#REF!</definedName>
    <definedName name="______DAT19" localSheetId="24">#REF!</definedName>
    <definedName name="______DAT19" localSheetId="25">#REF!</definedName>
    <definedName name="______DAT19" localSheetId="26">#REF!</definedName>
    <definedName name="______DAT2" localSheetId="7">#REF!</definedName>
    <definedName name="______DAT2" localSheetId="6">#REF!</definedName>
    <definedName name="______DAT2" localSheetId="9">#REF!</definedName>
    <definedName name="______DAT2" localSheetId="10">#REF!</definedName>
    <definedName name="______DAT2" localSheetId="12">#REF!</definedName>
    <definedName name="______DAT2" localSheetId="13">#REF!</definedName>
    <definedName name="______DAT2" localSheetId="15">#REF!</definedName>
    <definedName name="______DAT2" localSheetId="17">#REF!</definedName>
    <definedName name="______DAT2" localSheetId="19">#REF!</definedName>
    <definedName name="______DAT2" localSheetId="20">#REF!</definedName>
    <definedName name="______DAT2" localSheetId="21">#REF!</definedName>
    <definedName name="______DAT2" localSheetId="22">#REF!</definedName>
    <definedName name="______DAT2" localSheetId="24">#REF!</definedName>
    <definedName name="______DAT2" localSheetId="25">#REF!</definedName>
    <definedName name="______DAT2" localSheetId="26">#REF!</definedName>
    <definedName name="______DAT20" localSheetId="7">#REF!</definedName>
    <definedName name="______DAT20" localSheetId="6">#REF!</definedName>
    <definedName name="______DAT20" localSheetId="9">#REF!</definedName>
    <definedName name="______DAT20" localSheetId="10">#REF!</definedName>
    <definedName name="______DAT20" localSheetId="12">#REF!</definedName>
    <definedName name="______DAT20" localSheetId="13">#REF!</definedName>
    <definedName name="______DAT20" localSheetId="15">#REF!</definedName>
    <definedName name="______DAT20" localSheetId="17">#REF!</definedName>
    <definedName name="______DAT20" localSheetId="19">#REF!</definedName>
    <definedName name="______DAT20" localSheetId="20">#REF!</definedName>
    <definedName name="______DAT20" localSheetId="21">#REF!</definedName>
    <definedName name="______DAT20" localSheetId="22">#REF!</definedName>
    <definedName name="______DAT20" localSheetId="24">#REF!</definedName>
    <definedName name="______DAT20" localSheetId="25">#REF!</definedName>
    <definedName name="______DAT20" localSheetId="26">#REF!</definedName>
    <definedName name="______DAT21" localSheetId="7">#REF!</definedName>
    <definedName name="______DAT21" localSheetId="6">#REF!</definedName>
    <definedName name="______DAT21" localSheetId="9">#REF!</definedName>
    <definedName name="______DAT21" localSheetId="10">#REF!</definedName>
    <definedName name="______DAT21" localSheetId="12">#REF!</definedName>
    <definedName name="______DAT21" localSheetId="13">#REF!</definedName>
    <definedName name="______DAT21" localSheetId="15">#REF!</definedName>
    <definedName name="______DAT21" localSheetId="17">#REF!</definedName>
    <definedName name="______DAT21" localSheetId="19">#REF!</definedName>
    <definedName name="______DAT21" localSheetId="20">#REF!</definedName>
    <definedName name="______DAT21" localSheetId="21">#REF!</definedName>
    <definedName name="______DAT21" localSheetId="22">#REF!</definedName>
    <definedName name="______DAT21" localSheetId="24">#REF!</definedName>
    <definedName name="______DAT21" localSheetId="25">#REF!</definedName>
    <definedName name="______DAT21" localSheetId="26">#REF!</definedName>
    <definedName name="______DAT3" localSheetId="7">#REF!</definedName>
    <definedName name="______DAT3" localSheetId="6">#REF!</definedName>
    <definedName name="______DAT3" localSheetId="9">#REF!</definedName>
    <definedName name="______DAT3" localSheetId="10">#REF!</definedName>
    <definedName name="______DAT3" localSheetId="12">#REF!</definedName>
    <definedName name="______DAT3" localSheetId="13">#REF!</definedName>
    <definedName name="______DAT3" localSheetId="15">#REF!</definedName>
    <definedName name="______DAT3" localSheetId="17">#REF!</definedName>
    <definedName name="______DAT3" localSheetId="19">#REF!</definedName>
    <definedName name="______DAT3" localSheetId="20">#REF!</definedName>
    <definedName name="______DAT3" localSheetId="21">#REF!</definedName>
    <definedName name="______DAT3" localSheetId="22">#REF!</definedName>
    <definedName name="______DAT3" localSheetId="24">#REF!</definedName>
    <definedName name="______DAT3" localSheetId="25">#REF!</definedName>
    <definedName name="______DAT3" localSheetId="26">#REF!</definedName>
    <definedName name="______DAT4" localSheetId="7">#REF!</definedName>
    <definedName name="______DAT4" localSheetId="6">#REF!</definedName>
    <definedName name="______DAT4" localSheetId="9">#REF!</definedName>
    <definedName name="______DAT4" localSheetId="10">#REF!</definedName>
    <definedName name="______DAT4" localSheetId="12">#REF!</definedName>
    <definedName name="______DAT4" localSheetId="13">#REF!</definedName>
    <definedName name="______DAT4" localSheetId="15">#REF!</definedName>
    <definedName name="______DAT4" localSheetId="17">#REF!</definedName>
    <definedName name="______DAT4" localSheetId="19">#REF!</definedName>
    <definedName name="______DAT4" localSheetId="20">#REF!</definedName>
    <definedName name="______DAT4" localSheetId="21">#REF!</definedName>
    <definedName name="______DAT4" localSheetId="22">#REF!</definedName>
    <definedName name="______DAT4" localSheetId="24">#REF!</definedName>
    <definedName name="______DAT4" localSheetId="25">#REF!</definedName>
    <definedName name="______DAT4" localSheetId="26">#REF!</definedName>
    <definedName name="______DAT5" localSheetId="7">#REF!</definedName>
    <definedName name="______DAT5" localSheetId="6">#REF!</definedName>
    <definedName name="______DAT5" localSheetId="9">#REF!</definedName>
    <definedName name="______DAT5" localSheetId="10">#REF!</definedName>
    <definedName name="______DAT5" localSheetId="12">#REF!</definedName>
    <definedName name="______DAT5" localSheetId="13">#REF!</definedName>
    <definedName name="______DAT5" localSheetId="15">#REF!</definedName>
    <definedName name="______DAT5" localSheetId="17">#REF!</definedName>
    <definedName name="______DAT5" localSheetId="19">#REF!</definedName>
    <definedName name="______DAT5" localSheetId="20">#REF!</definedName>
    <definedName name="______DAT5" localSheetId="21">#REF!</definedName>
    <definedName name="______DAT5" localSheetId="22">#REF!</definedName>
    <definedName name="______DAT5" localSheetId="24">#REF!</definedName>
    <definedName name="______DAT5" localSheetId="25">#REF!</definedName>
    <definedName name="______DAT5" localSheetId="26">#REF!</definedName>
    <definedName name="______DAT6" localSheetId="7">#REF!</definedName>
    <definedName name="______DAT6" localSheetId="6">#REF!</definedName>
    <definedName name="______DAT6" localSheetId="9">#REF!</definedName>
    <definedName name="______DAT6" localSheetId="10">#REF!</definedName>
    <definedName name="______DAT6" localSheetId="12">#REF!</definedName>
    <definedName name="______DAT6" localSheetId="13">#REF!</definedName>
    <definedName name="______DAT6" localSheetId="15">#REF!</definedName>
    <definedName name="______DAT6" localSheetId="17">#REF!</definedName>
    <definedName name="______DAT6" localSheetId="19">#REF!</definedName>
    <definedName name="______DAT6" localSheetId="20">#REF!</definedName>
    <definedName name="______DAT6" localSheetId="21">#REF!</definedName>
    <definedName name="______DAT6" localSheetId="22">#REF!</definedName>
    <definedName name="______DAT6" localSheetId="24">#REF!</definedName>
    <definedName name="______DAT6" localSheetId="25">#REF!</definedName>
    <definedName name="______DAT6" localSheetId="26">#REF!</definedName>
    <definedName name="______DAT7" localSheetId="7">#REF!</definedName>
    <definedName name="______DAT7" localSheetId="6">#REF!</definedName>
    <definedName name="______DAT7" localSheetId="9">#REF!</definedName>
    <definedName name="______DAT7" localSheetId="10">#REF!</definedName>
    <definedName name="______DAT7" localSheetId="12">#REF!</definedName>
    <definedName name="______DAT7" localSheetId="13">#REF!</definedName>
    <definedName name="______DAT7" localSheetId="15">#REF!</definedName>
    <definedName name="______DAT7" localSheetId="17">#REF!</definedName>
    <definedName name="______DAT7" localSheetId="19">#REF!</definedName>
    <definedName name="______DAT7" localSheetId="20">#REF!</definedName>
    <definedName name="______DAT7" localSheetId="21">#REF!</definedName>
    <definedName name="______DAT7" localSheetId="22">#REF!</definedName>
    <definedName name="______DAT7" localSheetId="24">#REF!</definedName>
    <definedName name="______DAT7" localSheetId="25">#REF!</definedName>
    <definedName name="______DAT7" localSheetId="26">#REF!</definedName>
    <definedName name="______DAT8" localSheetId="7">#REF!</definedName>
    <definedName name="______DAT8" localSheetId="6">#REF!</definedName>
    <definedName name="______DAT8" localSheetId="9">#REF!</definedName>
    <definedName name="______DAT8" localSheetId="10">#REF!</definedName>
    <definedName name="______DAT8" localSheetId="12">#REF!</definedName>
    <definedName name="______DAT8" localSheetId="13">#REF!</definedName>
    <definedName name="______DAT8" localSheetId="15">#REF!</definedName>
    <definedName name="______DAT8" localSheetId="17">#REF!</definedName>
    <definedName name="______DAT8" localSheetId="19">#REF!</definedName>
    <definedName name="______DAT8" localSheetId="20">#REF!</definedName>
    <definedName name="______DAT8" localSheetId="21">#REF!</definedName>
    <definedName name="______DAT8" localSheetId="22">#REF!</definedName>
    <definedName name="______DAT8" localSheetId="24">#REF!</definedName>
    <definedName name="______DAT8" localSheetId="25">#REF!</definedName>
    <definedName name="______DAT8" localSheetId="26">#REF!</definedName>
    <definedName name="______DAT9" localSheetId="7">#REF!</definedName>
    <definedName name="______DAT9" localSheetId="6">#REF!</definedName>
    <definedName name="______DAT9" localSheetId="9">#REF!</definedName>
    <definedName name="______DAT9" localSheetId="10">#REF!</definedName>
    <definedName name="______DAT9" localSheetId="12">#REF!</definedName>
    <definedName name="______DAT9" localSheetId="13">#REF!</definedName>
    <definedName name="______DAT9" localSheetId="15">#REF!</definedName>
    <definedName name="______DAT9" localSheetId="17">#REF!</definedName>
    <definedName name="______DAT9" localSheetId="19">#REF!</definedName>
    <definedName name="______DAT9" localSheetId="20">#REF!</definedName>
    <definedName name="______DAT9" localSheetId="21">#REF!</definedName>
    <definedName name="______DAT9" localSheetId="22">#REF!</definedName>
    <definedName name="______DAT9" localSheetId="24">#REF!</definedName>
    <definedName name="______DAT9" localSheetId="25">#REF!</definedName>
    <definedName name="______DAT9" localSheetId="26">#REF!</definedName>
    <definedName name="_____DAT1" localSheetId="7">#REF!</definedName>
    <definedName name="_____DAT1" localSheetId="6">#REF!</definedName>
    <definedName name="_____DAT1" localSheetId="9">#REF!</definedName>
    <definedName name="_____DAT1" localSheetId="10">#REF!</definedName>
    <definedName name="_____DAT1" localSheetId="12">#REF!</definedName>
    <definedName name="_____DAT1" localSheetId="13">#REF!</definedName>
    <definedName name="_____DAT1" localSheetId="15">#REF!</definedName>
    <definedName name="_____DAT1" localSheetId="17">#REF!</definedName>
    <definedName name="_____DAT1" localSheetId="19">#REF!</definedName>
    <definedName name="_____DAT1" localSheetId="20">#REF!</definedName>
    <definedName name="_____DAT1" localSheetId="21">#REF!</definedName>
    <definedName name="_____DAT1" localSheetId="22">#REF!</definedName>
    <definedName name="_____DAT1" localSheetId="24">#REF!</definedName>
    <definedName name="_____DAT1" localSheetId="25">#REF!</definedName>
    <definedName name="_____DAT1" localSheetId="26">#REF!</definedName>
    <definedName name="_____DAT10" localSheetId="7">#REF!</definedName>
    <definedName name="_____DAT10" localSheetId="6">#REF!</definedName>
    <definedName name="_____DAT10" localSheetId="9">#REF!</definedName>
    <definedName name="_____DAT10" localSheetId="10">#REF!</definedName>
    <definedName name="_____DAT10" localSheetId="12">#REF!</definedName>
    <definedName name="_____DAT10" localSheetId="13">#REF!</definedName>
    <definedName name="_____DAT10" localSheetId="15">#REF!</definedName>
    <definedName name="_____DAT10" localSheetId="17">#REF!</definedName>
    <definedName name="_____DAT10" localSheetId="19">#REF!</definedName>
    <definedName name="_____DAT10" localSheetId="20">#REF!</definedName>
    <definedName name="_____DAT10" localSheetId="21">#REF!</definedName>
    <definedName name="_____DAT10" localSheetId="22">#REF!</definedName>
    <definedName name="_____DAT10" localSheetId="24">#REF!</definedName>
    <definedName name="_____DAT10" localSheetId="25">#REF!</definedName>
    <definedName name="_____DAT10" localSheetId="26">#REF!</definedName>
    <definedName name="_____DAT11" localSheetId="7">#REF!</definedName>
    <definedName name="_____DAT11" localSheetId="6">#REF!</definedName>
    <definedName name="_____DAT11" localSheetId="9">#REF!</definedName>
    <definedName name="_____DAT11" localSheetId="10">#REF!</definedName>
    <definedName name="_____DAT11" localSheetId="12">#REF!</definedName>
    <definedName name="_____DAT11" localSheetId="13">#REF!</definedName>
    <definedName name="_____DAT11" localSheetId="15">#REF!</definedName>
    <definedName name="_____DAT11" localSheetId="17">#REF!</definedName>
    <definedName name="_____DAT11" localSheetId="19">#REF!</definedName>
    <definedName name="_____DAT11" localSheetId="20">#REF!</definedName>
    <definedName name="_____DAT11" localSheetId="21">#REF!</definedName>
    <definedName name="_____DAT11" localSheetId="22">#REF!</definedName>
    <definedName name="_____DAT11" localSheetId="24">#REF!</definedName>
    <definedName name="_____DAT11" localSheetId="25">#REF!</definedName>
    <definedName name="_____DAT11" localSheetId="26">#REF!</definedName>
    <definedName name="_____DAT12" localSheetId="7">#REF!</definedName>
    <definedName name="_____DAT12" localSheetId="6">#REF!</definedName>
    <definedName name="_____DAT12" localSheetId="9">#REF!</definedName>
    <definedName name="_____DAT12" localSheetId="10">#REF!</definedName>
    <definedName name="_____DAT12" localSheetId="12">#REF!</definedName>
    <definedName name="_____DAT12" localSheetId="13">#REF!</definedName>
    <definedName name="_____DAT12" localSheetId="15">#REF!</definedName>
    <definedName name="_____DAT12" localSheetId="17">#REF!</definedName>
    <definedName name="_____DAT12" localSheetId="19">#REF!</definedName>
    <definedName name="_____DAT12" localSheetId="20">#REF!</definedName>
    <definedName name="_____DAT12" localSheetId="21">#REF!</definedName>
    <definedName name="_____DAT12" localSheetId="22">#REF!</definedName>
    <definedName name="_____DAT12" localSheetId="24">#REF!</definedName>
    <definedName name="_____DAT12" localSheetId="25">#REF!</definedName>
    <definedName name="_____DAT12" localSheetId="26">#REF!</definedName>
    <definedName name="_____DAT13" localSheetId="7">#REF!</definedName>
    <definedName name="_____DAT13" localSheetId="6">#REF!</definedName>
    <definedName name="_____DAT13" localSheetId="9">#REF!</definedName>
    <definedName name="_____DAT13" localSheetId="10">#REF!</definedName>
    <definedName name="_____DAT13" localSheetId="12">#REF!</definedName>
    <definedName name="_____DAT13" localSheetId="13">#REF!</definedName>
    <definedName name="_____DAT13" localSheetId="15">#REF!</definedName>
    <definedName name="_____DAT13" localSheetId="17">#REF!</definedName>
    <definedName name="_____DAT13" localSheetId="19">#REF!</definedName>
    <definedName name="_____DAT13" localSheetId="20">#REF!</definedName>
    <definedName name="_____DAT13" localSheetId="21">#REF!</definedName>
    <definedName name="_____DAT13" localSheetId="22">#REF!</definedName>
    <definedName name="_____DAT13" localSheetId="24">#REF!</definedName>
    <definedName name="_____DAT13" localSheetId="25">#REF!</definedName>
    <definedName name="_____DAT13" localSheetId="26">#REF!</definedName>
    <definedName name="_____DAT14" localSheetId="7">#REF!</definedName>
    <definedName name="_____DAT14" localSheetId="6">#REF!</definedName>
    <definedName name="_____DAT14" localSheetId="9">#REF!</definedName>
    <definedName name="_____DAT14" localSheetId="10">#REF!</definedName>
    <definedName name="_____DAT14" localSheetId="12">#REF!</definedName>
    <definedName name="_____DAT14" localSheetId="13">#REF!</definedName>
    <definedName name="_____DAT14" localSheetId="15">#REF!</definedName>
    <definedName name="_____DAT14" localSheetId="17">#REF!</definedName>
    <definedName name="_____DAT14" localSheetId="19">#REF!</definedName>
    <definedName name="_____DAT14" localSheetId="20">#REF!</definedName>
    <definedName name="_____DAT14" localSheetId="21">#REF!</definedName>
    <definedName name="_____DAT14" localSheetId="22">#REF!</definedName>
    <definedName name="_____DAT14" localSheetId="24">#REF!</definedName>
    <definedName name="_____DAT14" localSheetId="25">#REF!</definedName>
    <definedName name="_____DAT14" localSheetId="26">#REF!</definedName>
    <definedName name="_____DAT15" localSheetId="7">#REF!</definedName>
    <definedName name="_____DAT15" localSheetId="6">#REF!</definedName>
    <definedName name="_____DAT15" localSheetId="9">#REF!</definedName>
    <definedName name="_____DAT15" localSheetId="10">#REF!</definedName>
    <definedName name="_____DAT15" localSheetId="12">#REF!</definedName>
    <definedName name="_____DAT15" localSheetId="13">#REF!</definedName>
    <definedName name="_____DAT15" localSheetId="15">#REF!</definedName>
    <definedName name="_____DAT15" localSheetId="17">#REF!</definedName>
    <definedName name="_____DAT15" localSheetId="19">#REF!</definedName>
    <definedName name="_____DAT15" localSheetId="20">#REF!</definedName>
    <definedName name="_____DAT15" localSheetId="21">#REF!</definedName>
    <definedName name="_____DAT15" localSheetId="22">#REF!</definedName>
    <definedName name="_____DAT15" localSheetId="24">#REF!</definedName>
    <definedName name="_____DAT15" localSheetId="25">#REF!</definedName>
    <definedName name="_____DAT15" localSheetId="26">#REF!</definedName>
    <definedName name="_____DAT16" localSheetId="7">#REF!</definedName>
    <definedName name="_____DAT16" localSheetId="6">#REF!</definedName>
    <definedName name="_____DAT16" localSheetId="9">#REF!</definedName>
    <definedName name="_____DAT16" localSheetId="10">#REF!</definedName>
    <definedName name="_____DAT16" localSheetId="12">#REF!</definedName>
    <definedName name="_____DAT16" localSheetId="13">#REF!</definedName>
    <definedName name="_____DAT16" localSheetId="15">#REF!</definedName>
    <definedName name="_____DAT16" localSheetId="17">#REF!</definedName>
    <definedName name="_____DAT16" localSheetId="19">#REF!</definedName>
    <definedName name="_____DAT16" localSheetId="20">#REF!</definedName>
    <definedName name="_____DAT16" localSheetId="21">#REF!</definedName>
    <definedName name="_____DAT16" localSheetId="22">#REF!</definedName>
    <definedName name="_____DAT16" localSheetId="24">#REF!</definedName>
    <definedName name="_____DAT16" localSheetId="25">#REF!</definedName>
    <definedName name="_____DAT16" localSheetId="26">#REF!</definedName>
    <definedName name="_____DAT17" localSheetId="7">#REF!</definedName>
    <definedName name="_____DAT17" localSheetId="6">#REF!</definedName>
    <definedName name="_____DAT17" localSheetId="9">#REF!</definedName>
    <definedName name="_____DAT17" localSheetId="10">#REF!</definedName>
    <definedName name="_____DAT17" localSheetId="12">#REF!</definedName>
    <definedName name="_____DAT17" localSheetId="13">#REF!</definedName>
    <definedName name="_____DAT17" localSheetId="15">#REF!</definedName>
    <definedName name="_____DAT17" localSheetId="17">#REF!</definedName>
    <definedName name="_____DAT17" localSheetId="19">#REF!</definedName>
    <definedName name="_____DAT17" localSheetId="20">#REF!</definedName>
    <definedName name="_____DAT17" localSheetId="21">#REF!</definedName>
    <definedName name="_____DAT17" localSheetId="22">#REF!</definedName>
    <definedName name="_____DAT17" localSheetId="24">#REF!</definedName>
    <definedName name="_____DAT17" localSheetId="25">#REF!</definedName>
    <definedName name="_____DAT17" localSheetId="26">#REF!</definedName>
    <definedName name="_____DAT18" localSheetId="7">#REF!</definedName>
    <definedName name="_____DAT18" localSheetId="6">#REF!</definedName>
    <definedName name="_____DAT18" localSheetId="9">#REF!</definedName>
    <definedName name="_____DAT18" localSheetId="10">#REF!</definedName>
    <definedName name="_____DAT18" localSheetId="12">#REF!</definedName>
    <definedName name="_____DAT18" localSheetId="13">#REF!</definedName>
    <definedName name="_____DAT18" localSheetId="15">#REF!</definedName>
    <definedName name="_____DAT18" localSheetId="17">#REF!</definedName>
    <definedName name="_____DAT18" localSheetId="19">#REF!</definedName>
    <definedName name="_____DAT18" localSheetId="20">#REF!</definedName>
    <definedName name="_____DAT18" localSheetId="21">#REF!</definedName>
    <definedName name="_____DAT18" localSheetId="22">#REF!</definedName>
    <definedName name="_____DAT18" localSheetId="24">#REF!</definedName>
    <definedName name="_____DAT18" localSheetId="25">#REF!</definedName>
    <definedName name="_____DAT18" localSheetId="26">#REF!</definedName>
    <definedName name="_____DAT19" localSheetId="7">#REF!</definedName>
    <definedName name="_____DAT19" localSheetId="6">#REF!</definedName>
    <definedName name="_____DAT19" localSheetId="9">#REF!</definedName>
    <definedName name="_____DAT19" localSheetId="10">#REF!</definedName>
    <definedName name="_____DAT19" localSheetId="12">#REF!</definedName>
    <definedName name="_____DAT19" localSheetId="13">#REF!</definedName>
    <definedName name="_____DAT19" localSheetId="15">#REF!</definedName>
    <definedName name="_____DAT19" localSheetId="17">#REF!</definedName>
    <definedName name="_____DAT19" localSheetId="19">#REF!</definedName>
    <definedName name="_____DAT19" localSheetId="20">#REF!</definedName>
    <definedName name="_____DAT19" localSheetId="21">#REF!</definedName>
    <definedName name="_____DAT19" localSheetId="22">#REF!</definedName>
    <definedName name="_____DAT19" localSheetId="24">#REF!</definedName>
    <definedName name="_____DAT19" localSheetId="25">#REF!</definedName>
    <definedName name="_____DAT19" localSheetId="26">#REF!</definedName>
    <definedName name="_____DAT2" localSheetId="7">#REF!</definedName>
    <definedName name="_____DAT2" localSheetId="6">#REF!</definedName>
    <definedName name="_____DAT2" localSheetId="9">#REF!</definedName>
    <definedName name="_____DAT2" localSheetId="10">#REF!</definedName>
    <definedName name="_____DAT2" localSheetId="12">#REF!</definedName>
    <definedName name="_____DAT2" localSheetId="13">#REF!</definedName>
    <definedName name="_____DAT2" localSheetId="15">#REF!</definedName>
    <definedName name="_____DAT2" localSheetId="17">#REF!</definedName>
    <definedName name="_____DAT2" localSheetId="19">#REF!</definedName>
    <definedName name="_____DAT2" localSheetId="20">#REF!</definedName>
    <definedName name="_____DAT2" localSheetId="21">#REF!</definedName>
    <definedName name="_____DAT2" localSheetId="22">#REF!</definedName>
    <definedName name="_____DAT2" localSheetId="24">#REF!</definedName>
    <definedName name="_____DAT2" localSheetId="25">#REF!</definedName>
    <definedName name="_____DAT2" localSheetId="26">#REF!</definedName>
    <definedName name="_____DAT20" localSheetId="7">#REF!</definedName>
    <definedName name="_____DAT20" localSheetId="6">#REF!</definedName>
    <definedName name="_____DAT20" localSheetId="9">#REF!</definedName>
    <definedName name="_____DAT20" localSheetId="10">#REF!</definedName>
    <definedName name="_____DAT20" localSheetId="12">#REF!</definedName>
    <definedName name="_____DAT20" localSheetId="13">#REF!</definedName>
    <definedName name="_____DAT20" localSheetId="15">#REF!</definedName>
    <definedName name="_____DAT20" localSheetId="17">#REF!</definedName>
    <definedName name="_____DAT20" localSheetId="19">#REF!</definedName>
    <definedName name="_____DAT20" localSheetId="20">#REF!</definedName>
    <definedName name="_____DAT20" localSheetId="21">#REF!</definedName>
    <definedName name="_____DAT20" localSheetId="22">#REF!</definedName>
    <definedName name="_____DAT20" localSheetId="24">#REF!</definedName>
    <definedName name="_____DAT20" localSheetId="25">#REF!</definedName>
    <definedName name="_____DAT20" localSheetId="26">#REF!</definedName>
    <definedName name="_____DAT21" localSheetId="7">#REF!</definedName>
    <definedName name="_____DAT21" localSheetId="6">#REF!</definedName>
    <definedName name="_____DAT21" localSheetId="9">#REF!</definedName>
    <definedName name="_____DAT21" localSheetId="10">#REF!</definedName>
    <definedName name="_____DAT21" localSheetId="12">#REF!</definedName>
    <definedName name="_____DAT21" localSheetId="13">#REF!</definedName>
    <definedName name="_____DAT21" localSheetId="15">#REF!</definedName>
    <definedName name="_____DAT21" localSheetId="17">#REF!</definedName>
    <definedName name="_____DAT21" localSheetId="19">#REF!</definedName>
    <definedName name="_____DAT21" localSheetId="20">#REF!</definedName>
    <definedName name="_____DAT21" localSheetId="21">#REF!</definedName>
    <definedName name="_____DAT21" localSheetId="22">#REF!</definedName>
    <definedName name="_____DAT21" localSheetId="24">#REF!</definedName>
    <definedName name="_____DAT21" localSheetId="25">#REF!</definedName>
    <definedName name="_____DAT21" localSheetId="26">#REF!</definedName>
    <definedName name="_____DAT3" localSheetId="7">#REF!</definedName>
    <definedName name="_____DAT3" localSheetId="6">#REF!</definedName>
    <definedName name="_____DAT3" localSheetId="9">#REF!</definedName>
    <definedName name="_____DAT3" localSheetId="10">#REF!</definedName>
    <definedName name="_____DAT3" localSheetId="12">#REF!</definedName>
    <definedName name="_____DAT3" localSheetId="13">#REF!</definedName>
    <definedName name="_____DAT3" localSheetId="15">#REF!</definedName>
    <definedName name="_____DAT3" localSheetId="17">#REF!</definedName>
    <definedName name="_____DAT3" localSheetId="19">#REF!</definedName>
    <definedName name="_____DAT3" localSheetId="20">#REF!</definedName>
    <definedName name="_____DAT3" localSheetId="21">#REF!</definedName>
    <definedName name="_____DAT3" localSheetId="22">#REF!</definedName>
    <definedName name="_____DAT3" localSheetId="24">#REF!</definedName>
    <definedName name="_____DAT3" localSheetId="25">#REF!</definedName>
    <definedName name="_____DAT3" localSheetId="26">#REF!</definedName>
    <definedName name="_____DAT4" localSheetId="7">#REF!</definedName>
    <definedName name="_____DAT4" localSheetId="6">#REF!</definedName>
    <definedName name="_____DAT4" localSheetId="9">#REF!</definedName>
    <definedName name="_____DAT4" localSheetId="10">#REF!</definedName>
    <definedName name="_____DAT4" localSheetId="12">#REF!</definedName>
    <definedName name="_____DAT4" localSheetId="13">#REF!</definedName>
    <definedName name="_____DAT4" localSheetId="15">#REF!</definedName>
    <definedName name="_____DAT4" localSheetId="17">#REF!</definedName>
    <definedName name="_____DAT4" localSheetId="19">#REF!</definedName>
    <definedName name="_____DAT4" localSheetId="20">#REF!</definedName>
    <definedName name="_____DAT4" localSheetId="21">#REF!</definedName>
    <definedName name="_____DAT4" localSheetId="22">#REF!</definedName>
    <definedName name="_____DAT4" localSheetId="24">#REF!</definedName>
    <definedName name="_____DAT4" localSheetId="25">#REF!</definedName>
    <definedName name="_____DAT4" localSheetId="26">#REF!</definedName>
    <definedName name="_____DAT5" localSheetId="7">#REF!</definedName>
    <definedName name="_____DAT5" localSheetId="6">#REF!</definedName>
    <definedName name="_____DAT5" localSheetId="9">#REF!</definedName>
    <definedName name="_____DAT5" localSheetId="10">#REF!</definedName>
    <definedName name="_____DAT5" localSheetId="12">#REF!</definedName>
    <definedName name="_____DAT5" localSheetId="13">#REF!</definedName>
    <definedName name="_____DAT5" localSheetId="15">#REF!</definedName>
    <definedName name="_____DAT5" localSheetId="17">#REF!</definedName>
    <definedName name="_____DAT5" localSheetId="19">#REF!</definedName>
    <definedName name="_____DAT5" localSheetId="20">#REF!</definedName>
    <definedName name="_____DAT5" localSheetId="21">#REF!</definedName>
    <definedName name="_____DAT5" localSheetId="22">#REF!</definedName>
    <definedName name="_____DAT5" localSheetId="24">#REF!</definedName>
    <definedName name="_____DAT5" localSheetId="25">#REF!</definedName>
    <definedName name="_____DAT5" localSheetId="26">#REF!</definedName>
    <definedName name="_____DAT6" localSheetId="7">#REF!</definedName>
    <definedName name="_____DAT6" localSheetId="6">#REF!</definedName>
    <definedName name="_____DAT6" localSheetId="9">#REF!</definedName>
    <definedName name="_____DAT6" localSheetId="10">#REF!</definedName>
    <definedName name="_____DAT6" localSheetId="12">#REF!</definedName>
    <definedName name="_____DAT6" localSheetId="13">#REF!</definedName>
    <definedName name="_____DAT6" localSheetId="15">#REF!</definedName>
    <definedName name="_____DAT6" localSheetId="17">#REF!</definedName>
    <definedName name="_____DAT6" localSheetId="19">#REF!</definedName>
    <definedName name="_____DAT6" localSheetId="20">#REF!</definedName>
    <definedName name="_____DAT6" localSheetId="21">#REF!</definedName>
    <definedName name="_____DAT6" localSheetId="22">#REF!</definedName>
    <definedName name="_____DAT6" localSheetId="24">#REF!</definedName>
    <definedName name="_____DAT6" localSheetId="25">#REF!</definedName>
    <definedName name="_____DAT6" localSheetId="26">#REF!</definedName>
    <definedName name="_____DAT7" localSheetId="7">#REF!</definedName>
    <definedName name="_____DAT7" localSheetId="6">#REF!</definedName>
    <definedName name="_____DAT7" localSheetId="9">#REF!</definedName>
    <definedName name="_____DAT7" localSheetId="10">#REF!</definedName>
    <definedName name="_____DAT7" localSheetId="12">#REF!</definedName>
    <definedName name="_____DAT7" localSheetId="13">#REF!</definedName>
    <definedName name="_____DAT7" localSheetId="15">#REF!</definedName>
    <definedName name="_____DAT7" localSheetId="17">#REF!</definedName>
    <definedName name="_____DAT7" localSheetId="19">#REF!</definedName>
    <definedName name="_____DAT7" localSheetId="20">#REF!</definedName>
    <definedName name="_____DAT7" localSheetId="21">#REF!</definedName>
    <definedName name="_____DAT7" localSheetId="22">#REF!</definedName>
    <definedName name="_____DAT7" localSheetId="24">#REF!</definedName>
    <definedName name="_____DAT7" localSheetId="25">#REF!</definedName>
    <definedName name="_____DAT7" localSheetId="26">#REF!</definedName>
    <definedName name="_____DAT8" localSheetId="7">#REF!</definedName>
    <definedName name="_____DAT8" localSheetId="6">#REF!</definedName>
    <definedName name="_____DAT8" localSheetId="9">#REF!</definedName>
    <definedName name="_____DAT8" localSheetId="10">#REF!</definedName>
    <definedName name="_____DAT8" localSheetId="12">#REF!</definedName>
    <definedName name="_____DAT8" localSheetId="13">#REF!</definedName>
    <definedName name="_____DAT8" localSheetId="15">#REF!</definedName>
    <definedName name="_____DAT8" localSheetId="17">#REF!</definedName>
    <definedName name="_____DAT8" localSheetId="19">#REF!</definedName>
    <definedName name="_____DAT8" localSheetId="20">#REF!</definedName>
    <definedName name="_____DAT8" localSheetId="21">#REF!</definedName>
    <definedName name="_____DAT8" localSheetId="22">#REF!</definedName>
    <definedName name="_____DAT8" localSheetId="24">#REF!</definedName>
    <definedName name="_____DAT8" localSheetId="25">#REF!</definedName>
    <definedName name="_____DAT8" localSheetId="26">#REF!</definedName>
    <definedName name="_____DAT9" localSheetId="7">#REF!</definedName>
    <definedName name="_____DAT9" localSheetId="6">#REF!</definedName>
    <definedName name="_____DAT9" localSheetId="9">#REF!</definedName>
    <definedName name="_____DAT9" localSheetId="10">#REF!</definedName>
    <definedName name="_____DAT9" localSheetId="12">#REF!</definedName>
    <definedName name="_____DAT9" localSheetId="13">#REF!</definedName>
    <definedName name="_____DAT9" localSheetId="15">#REF!</definedName>
    <definedName name="_____DAT9" localSheetId="17">#REF!</definedName>
    <definedName name="_____DAT9" localSheetId="19">#REF!</definedName>
    <definedName name="_____DAT9" localSheetId="20">#REF!</definedName>
    <definedName name="_____DAT9" localSheetId="21">#REF!</definedName>
    <definedName name="_____DAT9" localSheetId="22">#REF!</definedName>
    <definedName name="_____DAT9" localSheetId="24">#REF!</definedName>
    <definedName name="_____DAT9" localSheetId="25">#REF!</definedName>
    <definedName name="_____DAT9" localSheetId="26">#REF!</definedName>
    <definedName name="____DAT1" localSheetId="7">#REF!</definedName>
    <definedName name="____DAT1" localSheetId="6">#REF!</definedName>
    <definedName name="____DAT1" localSheetId="9">#REF!</definedName>
    <definedName name="____DAT1" localSheetId="10">#REF!</definedName>
    <definedName name="____DAT1" localSheetId="12">#REF!</definedName>
    <definedName name="____DAT1" localSheetId="13">#REF!</definedName>
    <definedName name="____DAT1" localSheetId="15">#REF!</definedName>
    <definedName name="____DAT1" localSheetId="17">#REF!</definedName>
    <definedName name="____DAT1" localSheetId="19">#REF!</definedName>
    <definedName name="____DAT1" localSheetId="20">#REF!</definedName>
    <definedName name="____DAT1" localSheetId="21">#REF!</definedName>
    <definedName name="____DAT1" localSheetId="22">#REF!</definedName>
    <definedName name="____DAT1" localSheetId="24">#REF!</definedName>
    <definedName name="____DAT1" localSheetId="25">#REF!</definedName>
    <definedName name="____DAT1" localSheetId="26">#REF!</definedName>
    <definedName name="____DAT10" localSheetId="7">#REF!</definedName>
    <definedName name="____DAT10" localSheetId="6">#REF!</definedName>
    <definedName name="____DAT10" localSheetId="9">#REF!</definedName>
    <definedName name="____DAT10" localSheetId="10">#REF!</definedName>
    <definedName name="____DAT10" localSheetId="12">#REF!</definedName>
    <definedName name="____DAT10" localSheetId="13">#REF!</definedName>
    <definedName name="____DAT10" localSheetId="15">#REF!</definedName>
    <definedName name="____DAT10" localSheetId="17">#REF!</definedName>
    <definedName name="____DAT10" localSheetId="19">#REF!</definedName>
    <definedName name="____DAT10" localSheetId="20">#REF!</definedName>
    <definedName name="____DAT10" localSheetId="21">#REF!</definedName>
    <definedName name="____DAT10" localSheetId="22">#REF!</definedName>
    <definedName name="____DAT10" localSheetId="24">#REF!</definedName>
    <definedName name="____DAT10" localSheetId="25">#REF!</definedName>
    <definedName name="____DAT10" localSheetId="26">#REF!</definedName>
    <definedName name="____DAT11" localSheetId="7">#REF!</definedName>
    <definedName name="____DAT11" localSheetId="6">#REF!</definedName>
    <definedName name="____DAT11" localSheetId="9">#REF!</definedName>
    <definedName name="____DAT11" localSheetId="10">#REF!</definedName>
    <definedName name="____DAT11" localSheetId="12">#REF!</definedName>
    <definedName name="____DAT11" localSheetId="13">#REF!</definedName>
    <definedName name="____DAT11" localSheetId="15">#REF!</definedName>
    <definedName name="____DAT11" localSheetId="17">#REF!</definedName>
    <definedName name="____DAT11" localSheetId="19">#REF!</definedName>
    <definedName name="____DAT11" localSheetId="20">#REF!</definedName>
    <definedName name="____DAT11" localSheetId="21">#REF!</definedName>
    <definedName name="____DAT11" localSheetId="22">#REF!</definedName>
    <definedName name="____DAT11" localSheetId="24">#REF!</definedName>
    <definedName name="____DAT11" localSheetId="25">#REF!</definedName>
    <definedName name="____DAT11" localSheetId="26">#REF!</definedName>
    <definedName name="____DAT12" localSheetId="7">#REF!</definedName>
    <definedName name="____DAT12" localSheetId="6">#REF!</definedName>
    <definedName name="____DAT12" localSheetId="9">#REF!</definedName>
    <definedName name="____DAT12" localSheetId="10">#REF!</definedName>
    <definedName name="____DAT12" localSheetId="12">#REF!</definedName>
    <definedName name="____DAT12" localSheetId="13">#REF!</definedName>
    <definedName name="____DAT12" localSheetId="15">#REF!</definedName>
    <definedName name="____DAT12" localSheetId="17">#REF!</definedName>
    <definedName name="____DAT12" localSheetId="19">#REF!</definedName>
    <definedName name="____DAT12" localSheetId="20">#REF!</definedName>
    <definedName name="____DAT12" localSheetId="21">#REF!</definedName>
    <definedName name="____DAT12" localSheetId="22">#REF!</definedName>
    <definedName name="____DAT12" localSheetId="24">#REF!</definedName>
    <definedName name="____DAT12" localSheetId="25">#REF!</definedName>
    <definedName name="____DAT12" localSheetId="26">#REF!</definedName>
    <definedName name="____DAT13" localSheetId="7">#REF!</definedName>
    <definedName name="____DAT13" localSheetId="6">#REF!</definedName>
    <definedName name="____DAT13" localSheetId="9">#REF!</definedName>
    <definedName name="____DAT13" localSheetId="10">#REF!</definedName>
    <definedName name="____DAT13" localSheetId="12">#REF!</definedName>
    <definedName name="____DAT13" localSheetId="13">#REF!</definedName>
    <definedName name="____DAT13" localSheetId="15">#REF!</definedName>
    <definedName name="____DAT13" localSheetId="17">#REF!</definedName>
    <definedName name="____DAT13" localSheetId="19">#REF!</definedName>
    <definedName name="____DAT13" localSheetId="20">#REF!</definedName>
    <definedName name="____DAT13" localSheetId="21">#REF!</definedName>
    <definedName name="____DAT13" localSheetId="22">#REF!</definedName>
    <definedName name="____DAT13" localSheetId="24">#REF!</definedName>
    <definedName name="____DAT13" localSheetId="25">#REF!</definedName>
    <definedName name="____DAT13" localSheetId="26">#REF!</definedName>
    <definedName name="____DAT14" localSheetId="7">#REF!</definedName>
    <definedName name="____DAT14" localSheetId="6">#REF!</definedName>
    <definedName name="____DAT14" localSheetId="9">#REF!</definedName>
    <definedName name="____DAT14" localSheetId="10">#REF!</definedName>
    <definedName name="____DAT14" localSheetId="12">#REF!</definedName>
    <definedName name="____DAT14" localSheetId="13">#REF!</definedName>
    <definedName name="____DAT14" localSheetId="15">#REF!</definedName>
    <definedName name="____DAT14" localSheetId="17">#REF!</definedName>
    <definedName name="____DAT14" localSheetId="19">#REF!</definedName>
    <definedName name="____DAT14" localSheetId="20">#REF!</definedName>
    <definedName name="____DAT14" localSheetId="21">#REF!</definedName>
    <definedName name="____DAT14" localSheetId="22">#REF!</definedName>
    <definedName name="____DAT14" localSheetId="24">#REF!</definedName>
    <definedName name="____DAT14" localSheetId="25">#REF!</definedName>
    <definedName name="____DAT14" localSheetId="26">#REF!</definedName>
    <definedName name="____DAT15" localSheetId="7">#REF!</definedName>
    <definedName name="____DAT15" localSheetId="6">#REF!</definedName>
    <definedName name="____DAT15" localSheetId="9">#REF!</definedName>
    <definedName name="____DAT15" localSheetId="10">#REF!</definedName>
    <definedName name="____DAT15" localSheetId="12">#REF!</definedName>
    <definedName name="____DAT15" localSheetId="13">#REF!</definedName>
    <definedName name="____DAT15" localSheetId="15">#REF!</definedName>
    <definedName name="____DAT15" localSheetId="17">#REF!</definedName>
    <definedName name="____DAT15" localSheetId="19">#REF!</definedName>
    <definedName name="____DAT15" localSheetId="20">#REF!</definedName>
    <definedName name="____DAT15" localSheetId="21">#REF!</definedName>
    <definedName name="____DAT15" localSheetId="22">#REF!</definedName>
    <definedName name="____DAT15" localSheetId="24">#REF!</definedName>
    <definedName name="____DAT15" localSheetId="25">#REF!</definedName>
    <definedName name="____DAT15" localSheetId="26">#REF!</definedName>
    <definedName name="____DAT16" localSheetId="7">#REF!</definedName>
    <definedName name="____DAT16" localSheetId="6">#REF!</definedName>
    <definedName name="____DAT16" localSheetId="9">#REF!</definedName>
    <definedName name="____DAT16" localSheetId="10">#REF!</definedName>
    <definedName name="____DAT16" localSheetId="12">#REF!</definedName>
    <definedName name="____DAT16" localSheetId="13">#REF!</definedName>
    <definedName name="____DAT16" localSheetId="15">#REF!</definedName>
    <definedName name="____DAT16" localSheetId="17">#REF!</definedName>
    <definedName name="____DAT16" localSheetId="19">#REF!</definedName>
    <definedName name="____DAT16" localSheetId="20">#REF!</definedName>
    <definedName name="____DAT16" localSheetId="21">#REF!</definedName>
    <definedName name="____DAT16" localSheetId="22">#REF!</definedName>
    <definedName name="____DAT16" localSheetId="24">#REF!</definedName>
    <definedName name="____DAT16" localSheetId="25">#REF!</definedName>
    <definedName name="____DAT16" localSheetId="26">#REF!</definedName>
    <definedName name="____DAT17" localSheetId="7">#REF!</definedName>
    <definedName name="____DAT17" localSheetId="6">#REF!</definedName>
    <definedName name="____DAT17" localSheetId="9">#REF!</definedName>
    <definedName name="____DAT17" localSheetId="10">#REF!</definedName>
    <definedName name="____DAT17" localSheetId="12">#REF!</definedName>
    <definedName name="____DAT17" localSheetId="13">#REF!</definedName>
    <definedName name="____DAT17" localSheetId="15">#REF!</definedName>
    <definedName name="____DAT17" localSheetId="17">#REF!</definedName>
    <definedName name="____DAT17" localSheetId="19">#REF!</definedName>
    <definedName name="____DAT17" localSheetId="20">#REF!</definedName>
    <definedName name="____DAT17" localSheetId="21">#REF!</definedName>
    <definedName name="____DAT17" localSheetId="22">#REF!</definedName>
    <definedName name="____DAT17" localSheetId="24">#REF!</definedName>
    <definedName name="____DAT17" localSheetId="25">#REF!</definedName>
    <definedName name="____DAT17" localSheetId="26">#REF!</definedName>
    <definedName name="____DAT18" localSheetId="7">#REF!</definedName>
    <definedName name="____DAT18" localSheetId="6">#REF!</definedName>
    <definedName name="____DAT18" localSheetId="9">#REF!</definedName>
    <definedName name="____DAT18" localSheetId="10">#REF!</definedName>
    <definedName name="____DAT18" localSheetId="12">#REF!</definedName>
    <definedName name="____DAT18" localSheetId="13">#REF!</definedName>
    <definedName name="____DAT18" localSheetId="15">#REF!</definedName>
    <definedName name="____DAT18" localSheetId="17">#REF!</definedName>
    <definedName name="____DAT18" localSheetId="19">#REF!</definedName>
    <definedName name="____DAT18" localSheetId="20">#REF!</definedName>
    <definedName name="____DAT18" localSheetId="21">#REF!</definedName>
    <definedName name="____DAT18" localSheetId="22">#REF!</definedName>
    <definedName name="____DAT18" localSheetId="24">#REF!</definedName>
    <definedName name="____DAT18" localSheetId="25">#REF!</definedName>
    <definedName name="____DAT18" localSheetId="26">#REF!</definedName>
    <definedName name="____DAT19" localSheetId="7">#REF!</definedName>
    <definedName name="____DAT19" localSheetId="6">#REF!</definedName>
    <definedName name="____DAT19" localSheetId="9">#REF!</definedName>
    <definedName name="____DAT19" localSheetId="10">#REF!</definedName>
    <definedName name="____DAT19" localSheetId="12">#REF!</definedName>
    <definedName name="____DAT19" localSheetId="13">#REF!</definedName>
    <definedName name="____DAT19" localSheetId="15">#REF!</definedName>
    <definedName name="____DAT19" localSheetId="17">#REF!</definedName>
    <definedName name="____DAT19" localSheetId="19">#REF!</definedName>
    <definedName name="____DAT19" localSheetId="20">#REF!</definedName>
    <definedName name="____DAT19" localSheetId="21">#REF!</definedName>
    <definedName name="____DAT19" localSheetId="22">#REF!</definedName>
    <definedName name="____DAT19" localSheetId="24">#REF!</definedName>
    <definedName name="____DAT19" localSheetId="25">#REF!</definedName>
    <definedName name="____DAT19" localSheetId="26">#REF!</definedName>
    <definedName name="____DAT2" localSheetId="7">#REF!</definedName>
    <definedName name="____DAT2" localSheetId="6">#REF!</definedName>
    <definedName name="____DAT2" localSheetId="9">#REF!</definedName>
    <definedName name="____DAT2" localSheetId="10">#REF!</definedName>
    <definedName name="____DAT2" localSheetId="12">#REF!</definedName>
    <definedName name="____DAT2" localSheetId="13">#REF!</definedName>
    <definedName name="____DAT2" localSheetId="15">#REF!</definedName>
    <definedName name="____DAT2" localSheetId="17">#REF!</definedName>
    <definedName name="____DAT2" localSheetId="19">#REF!</definedName>
    <definedName name="____DAT2" localSheetId="20">#REF!</definedName>
    <definedName name="____DAT2" localSheetId="21">#REF!</definedName>
    <definedName name="____DAT2" localSheetId="22">#REF!</definedName>
    <definedName name="____DAT2" localSheetId="24">#REF!</definedName>
    <definedName name="____DAT2" localSheetId="25">#REF!</definedName>
    <definedName name="____DAT2" localSheetId="26">#REF!</definedName>
    <definedName name="____DAT20" localSheetId="7">#REF!</definedName>
    <definedName name="____DAT20" localSheetId="6">#REF!</definedName>
    <definedName name="____DAT20" localSheetId="9">#REF!</definedName>
    <definedName name="____DAT20" localSheetId="10">#REF!</definedName>
    <definedName name="____DAT20" localSheetId="12">#REF!</definedName>
    <definedName name="____DAT20" localSheetId="13">#REF!</definedName>
    <definedName name="____DAT20" localSheetId="15">#REF!</definedName>
    <definedName name="____DAT20" localSheetId="17">#REF!</definedName>
    <definedName name="____DAT20" localSheetId="19">#REF!</definedName>
    <definedName name="____DAT20" localSheetId="20">#REF!</definedName>
    <definedName name="____DAT20" localSheetId="21">#REF!</definedName>
    <definedName name="____DAT20" localSheetId="22">#REF!</definedName>
    <definedName name="____DAT20" localSheetId="24">#REF!</definedName>
    <definedName name="____DAT20" localSheetId="25">#REF!</definedName>
    <definedName name="____DAT20" localSheetId="26">#REF!</definedName>
    <definedName name="____DAT21" localSheetId="7">#REF!</definedName>
    <definedName name="____DAT21" localSheetId="6">#REF!</definedName>
    <definedName name="____DAT21" localSheetId="9">#REF!</definedName>
    <definedName name="____DAT21" localSheetId="10">#REF!</definedName>
    <definedName name="____DAT21" localSheetId="12">#REF!</definedName>
    <definedName name="____DAT21" localSheetId="13">#REF!</definedName>
    <definedName name="____DAT21" localSheetId="15">#REF!</definedName>
    <definedName name="____DAT21" localSheetId="17">#REF!</definedName>
    <definedName name="____DAT21" localSheetId="19">#REF!</definedName>
    <definedName name="____DAT21" localSheetId="20">#REF!</definedName>
    <definedName name="____DAT21" localSheetId="21">#REF!</definedName>
    <definedName name="____DAT21" localSheetId="22">#REF!</definedName>
    <definedName name="____DAT21" localSheetId="24">#REF!</definedName>
    <definedName name="____DAT21" localSheetId="25">#REF!</definedName>
    <definedName name="____DAT21" localSheetId="26">#REF!</definedName>
    <definedName name="____DAT3" localSheetId="7">#REF!</definedName>
    <definedName name="____DAT3" localSheetId="6">#REF!</definedName>
    <definedName name="____DAT3" localSheetId="9">#REF!</definedName>
    <definedName name="____DAT3" localSheetId="10">#REF!</definedName>
    <definedName name="____DAT3" localSheetId="12">#REF!</definedName>
    <definedName name="____DAT3" localSheetId="13">#REF!</definedName>
    <definedName name="____DAT3" localSheetId="15">#REF!</definedName>
    <definedName name="____DAT3" localSheetId="17">#REF!</definedName>
    <definedName name="____DAT3" localSheetId="19">#REF!</definedName>
    <definedName name="____DAT3" localSheetId="20">#REF!</definedName>
    <definedName name="____DAT3" localSheetId="21">#REF!</definedName>
    <definedName name="____DAT3" localSheetId="22">#REF!</definedName>
    <definedName name="____DAT3" localSheetId="24">#REF!</definedName>
    <definedName name="____DAT3" localSheetId="25">#REF!</definedName>
    <definedName name="____DAT3" localSheetId="26">#REF!</definedName>
    <definedName name="____DAT35" localSheetId="7">#REF!</definedName>
    <definedName name="____DAT35" localSheetId="13">#REF!</definedName>
    <definedName name="____DAT35" localSheetId="25">#REF!</definedName>
    <definedName name="____DAT35" localSheetId="26">#REF!</definedName>
    <definedName name="____DAT4" localSheetId="7">#REF!</definedName>
    <definedName name="____DAT4" localSheetId="6">#REF!</definedName>
    <definedName name="____DAT4" localSheetId="9">#REF!</definedName>
    <definedName name="____DAT4" localSheetId="10">#REF!</definedName>
    <definedName name="____DAT4" localSheetId="12">#REF!</definedName>
    <definedName name="____DAT4" localSheetId="13">#REF!</definedName>
    <definedName name="____DAT4" localSheetId="15">#REF!</definedName>
    <definedName name="____DAT4" localSheetId="17">#REF!</definedName>
    <definedName name="____DAT4" localSheetId="19">#REF!</definedName>
    <definedName name="____DAT4" localSheetId="20">#REF!</definedName>
    <definedName name="____DAT4" localSheetId="21">#REF!</definedName>
    <definedName name="____DAT4" localSheetId="22">#REF!</definedName>
    <definedName name="____DAT4" localSheetId="24">#REF!</definedName>
    <definedName name="____DAT4" localSheetId="25">#REF!</definedName>
    <definedName name="____DAT4" localSheetId="26">#REF!</definedName>
    <definedName name="____DAT5" localSheetId="7">#REF!</definedName>
    <definedName name="____DAT5" localSheetId="6">#REF!</definedName>
    <definedName name="____DAT5" localSheetId="9">#REF!</definedName>
    <definedName name="____DAT5" localSheetId="10">#REF!</definedName>
    <definedName name="____DAT5" localSheetId="12">#REF!</definedName>
    <definedName name="____DAT5" localSheetId="13">#REF!</definedName>
    <definedName name="____DAT5" localSheetId="15">#REF!</definedName>
    <definedName name="____DAT5" localSheetId="17">#REF!</definedName>
    <definedName name="____DAT5" localSheetId="19">#REF!</definedName>
    <definedName name="____DAT5" localSheetId="20">#REF!</definedName>
    <definedName name="____DAT5" localSheetId="21">#REF!</definedName>
    <definedName name="____DAT5" localSheetId="22">#REF!</definedName>
    <definedName name="____DAT5" localSheetId="24">#REF!</definedName>
    <definedName name="____DAT5" localSheetId="25">#REF!</definedName>
    <definedName name="____DAT5" localSheetId="26">#REF!</definedName>
    <definedName name="____DAT6" localSheetId="7">#REF!</definedName>
    <definedName name="____DAT6" localSheetId="6">#REF!</definedName>
    <definedName name="____DAT6" localSheetId="9">#REF!</definedName>
    <definedName name="____DAT6" localSheetId="10">#REF!</definedName>
    <definedName name="____DAT6" localSheetId="12">#REF!</definedName>
    <definedName name="____DAT6" localSheetId="13">#REF!</definedName>
    <definedName name="____DAT6" localSheetId="15">#REF!</definedName>
    <definedName name="____DAT6" localSheetId="17">#REF!</definedName>
    <definedName name="____DAT6" localSheetId="19">#REF!</definedName>
    <definedName name="____DAT6" localSheetId="20">#REF!</definedName>
    <definedName name="____DAT6" localSheetId="21">#REF!</definedName>
    <definedName name="____DAT6" localSheetId="22">#REF!</definedName>
    <definedName name="____DAT6" localSheetId="24">#REF!</definedName>
    <definedName name="____DAT6" localSheetId="25">#REF!</definedName>
    <definedName name="____DAT6" localSheetId="26">#REF!</definedName>
    <definedName name="____DAT7" localSheetId="7">#REF!</definedName>
    <definedName name="____DAT7" localSheetId="6">#REF!</definedName>
    <definedName name="____DAT7" localSheetId="9">#REF!</definedName>
    <definedName name="____DAT7" localSheetId="10">#REF!</definedName>
    <definedName name="____DAT7" localSheetId="12">#REF!</definedName>
    <definedName name="____DAT7" localSheetId="13">#REF!</definedName>
    <definedName name="____DAT7" localSheetId="15">#REF!</definedName>
    <definedName name="____DAT7" localSheetId="17">#REF!</definedName>
    <definedName name="____DAT7" localSheetId="19">#REF!</definedName>
    <definedName name="____DAT7" localSheetId="20">#REF!</definedName>
    <definedName name="____DAT7" localSheetId="21">#REF!</definedName>
    <definedName name="____DAT7" localSheetId="22">#REF!</definedName>
    <definedName name="____DAT7" localSheetId="24">#REF!</definedName>
    <definedName name="____DAT7" localSheetId="25">#REF!</definedName>
    <definedName name="____DAT7" localSheetId="26">#REF!</definedName>
    <definedName name="____DAT8" localSheetId="7">#REF!</definedName>
    <definedName name="____DAT8" localSheetId="6">#REF!</definedName>
    <definedName name="____DAT8" localSheetId="9">#REF!</definedName>
    <definedName name="____DAT8" localSheetId="10">#REF!</definedName>
    <definedName name="____DAT8" localSheetId="12">#REF!</definedName>
    <definedName name="____DAT8" localSheetId="13">#REF!</definedName>
    <definedName name="____DAT8" localSheetId="15">#REF!</definedName>
    <definedName name="____DAT8" localSheetId="17">#REF!</definedName>
    <definedName name="____DAT8" localSheetId="19">#REF!</definedName>
    <definedName name="____DAT8" localSheetId="20">#REF!</definedName>
    <definedName name="____DAT8" localSheetId="21">#REF!</definedName>
    <definedName name="____DAT8" localSheetId="22">#REF!</definedName>
    <definedName name="____DAT8" localSheetId="24">#REF!</definedName>
    <definedName name="____DAT8" localSheetId="25">#REF!</definedName>
    <definedName name="____DAT8" localSheetId="26">#REF!</definedName>
    <definedName name="____DAT9" localSheetId="7">#REF!</definedName>
    <definedName name="____DAT9" localSheetId="6">#REF!</definedName>
    <definedName name="____DAT9" localSheetId="9">#REF!</definedName>
    <definedName name="____DAT9" localSheetId="10">#REF!</definedName>
    <definedName name="____DAT9" localSheetId="12">#REF!</definedName>
    <definedName name="____DAT9" localSheetId="13">#REF!</definedName>
    <definedName name="____DAT9" localSheetId="15">#REF!</definedName>
    <definedName name="____DAT9" localSheetId="17">#REF!</definedName>
    <definedName name="____DAT9" localSheetId="19">#REF!</definedName>
    <definedName name="____DAT9" localSheetId="20">#REF!</definedName>
    <definedName name="____DAT9" localSheetId="21">#REF!</definedName>
    <definedName name="____DAT9" localSheetId="22">#REF!</definedName>
    <definedName name="____DAT9" localSheetId="24">#REF!</definedName>
    <definedName name="____DAT9" localSheetId="25">#REF!</definedName>
    <definedName name="____DAT9" localSheetId="26">#REF!</definedName>
    <definedName name="___DAT1" localSheetId="7">#REF!</definedName>
    <definedName name="___DAT1" localSheetId="6">#REF!</definedName>
    <definedName name="___DAT1" localSheetId="9">#REF!</definedName>
    <definedName name="___DAT1" localSheetId="10">#REF!</definedName>
    <definedName name="___DAT1" localSheetId="12">#REF!</definedName>
    <definedName name="___DAT1" localSheetId="13">#REF!</definedName>
    <definedName name="___DAT1" localSheetId="15">#REF!</definedName>
    <definedName name="___DAT1" localSheetId="17">#REF!</definedName>
    <definedName name="___DAT1" localSheetId="19">#REF!</definedName>
    <definedName name="___DAT1" localSheetId="20">#REF!</definedName>
    <definedName name="___DAT1" localSheetId="21">#REF!</definedName>
    <definedName name="___DAT1" localSheetId="22">#REF!</definedName>
    <definedName name="___DAT1" localSheetId="24">#REF!</definedName>
    <definedName name="___DAT1" localSheetId="25">#REF!</definedName>
    <definedName name="___DAT1" localSheetId="26">#REF!</definedName>
    <definedName name="___DAT10" localSheetId="7">#REF!</definedName>
    <definedName name="___DAT10" localSheetId="6">#REF!</definedName>
    <definedName name="___DAT10" localSheetId="9">#REF!</definedName>
    <definedName name="___DAT10" localSheetId="10">#REF!</definedName>
    <definedName name="___DAT10" localSheetId="12">#REF!</definedName>
    <definedName name="___DAT10" localSheetId="13">#REF!</definedName>
    <definedName name="___DAT10" localSheetId="15">#REF!</definedName>
    <definedName name="___DAT10" localSheetId="17">#REF!</definedName>
    <definedName name="___DAT10" localSheetId="19">#REF!</definedName>
    <definedName name="___DAT10" localSheetId="20">#REF!</definedName>
    <definedName name="___DAT10" localSheetId="21">#REF!</definedName>
    <definedName name="___DAT10" localSheetId="22">#REF!</definedName>
    <definedName name="___DAT10" localSheetId="24">#REF!</definedName>
    <definedName name="___DAT10" localSheetId="25">#REF!</definedName>
    <definedName name="___DAT10" localSheetId="26">#REF!</definedName>
    <definedName name="___DAT11" localSheetId="7">#REF!</definedName>
    <definedName name="___DAT11" localSheetId="6">#REF!</definedName>
    <definedName name="___DAT11" localSheetId="9">#REF!</definedName>
    <definedName name="___DAT11" localSheetId="10">#REF!</definedName>
    <definedName name="___DAT11" localSheetId="12">#REF!</definedName>
    <definedName name="___DAT11" localSheetId="13">#REF!</definedName>
    <definedName name="___DAT11" localSheetId="15">#REF!</definedName>
    <definedName name="___DAT11" localSheetId="17">#REF!</definedName>
    <definedName name="___DAT11" localSheetId="19">#REF!</definedName>
    <definedName name="___DAT11" localSheetId="20">#REF!</definedName>
    <definedName name="___DAT11" localSheetId="21">#REF!</definedName>
    <definedName name="___DAT11" localSheetId="22">#REF!</definedName>
    <definedName name="___DAT11" localSheetId="24">#REF!</definedName>
    <definedName name="___DAT11" localSheetId="25">#REF!</definedName>
    <definedName name="___DAT11" localSheetId="26">#REF!</definedName>
    <definedName name="___DAT12" localSheetId="7">#REF!</definedName>
    <definedName name="___DAT12" localSheetId="6">#REF!</definedName>
    <definedName name="___DAT12" localSheetId="9">#REF!</definedName>
    <definedName name="___DAT12" localSheetId="10">#REF!</definedName>
    <definedName name="___DAT12" localSheetId="12">#REF!</definedName>
    <definedName name="___DAT12" localSheetId="13">#REF!</definedName>
    <definedName name="___DAT12" localSheetId="15">#REF!</definedName>
    <definedName name="___DAT12" localSheetId="17">#REF!</definedName>
    <definedName name="___DAT12" localSheetId="19">#REF!</definedName>
    <definedName name="___DAT12" localSheetId="20">#REF!</definedName>
    <definedName name="___DAT12" localSheetId="21">#REF!</definedName>
    <definedName name="___DAT12" localSheetId="22">#REF!</definedName>
    <definedName name="___DAT12" localSheetId="24">#REF!</definedName>
    <definedName name="___DAT12" localSheetId="25">#REF!</definedName>
    <definedName name="___DAT12" localSheetId="26">#REF!</definedName>
    <definedName name="___DAT13" localSheetId="7">#REF!</definedName>
    <definedName name="___DAT13" localSheetId="6">#REF!</definedName>
    <definedName name="___DAT13" localSheetId="9">#REF!</definedName>
    <definedName name="___DAT13" localSheetId="10">#REF!</definedName>
    <definedName name="___DAT13" localSheetId="12">#REF!</definedName>
    <definedName name="___DAT13" localSheetId="13">#REF!</definedName>
    <definedName name="___DAT13" localSheetId="15">#REF!</definedName>
    <definedName name="___DAT13" localSheetId="17">#REF!</definedName>
    <definedName name="___DAT13" localSheetId="19">#REF!</definedName>
    <definedName name="___DAT13" localSheetId="20">#REF!</definedName>
    <definedName name="___DAT13" localSheetId="21">#REF!</definedName>
    <definedName name="___DAT13" localSheetId="22">#REF!</definedName>
    <definedName name="___DAT13" localSheetId="24">#REF!</definedName>
    <definedName name="___DAT13" localSheetId="25">#REF!</definedName>
    <definedName name="___DAT13" localSheetId="26">#REF!</definedName>
    <definedName name="___DAT14" localSheetId="7">#REF!</definedName>
    <definedName name="___DAT14" localSheetId="6">#REF!</definedName>
    <definedName name="___DAT14" localSheetId="9">#REF!</definedName>
    <definedName name="___DAT14" localSheetId="10">#REF!</definedName>
    <definedName name="___DAT14" localSheetId="12">#REF!</definedName>
    <definedName name="___DAT14" localSheetId="13">#REF!</definedName>
    <definedName name="___DAT14" localSheetId="15">#REF!</definedName>
    <definedName name="___DAT14" localSheetId="17">#REF!</definedName>
    <definedName name="___DAT14" localSheetId="19">#REF!</definedName>
    <definedName name="___DAT14" localSheetId="20">#REF!</definedName>
    <definedName name="___DAT14" localSheetId="21">#REF!</definedName>
    <definedName name="___DAT14" localSheetId="22">#REF!</definedName>
    <definedName name="___DAT14" localSheetId="24">#REF!</definedName>
    <definedName name="___DAT14" localSheetId="25">#REF!</definedName>
    <definedName name="___DAT14" localSheetId="26">#REF!</definedName>
    <definedName name="___DAT15" localSheetId="7">#REF!</definedName>
    <definedName name="___DAT15" localSheetId="6">#REF!</definedName>
    <definedName name="___DAT15" localSheetId="9">#REF!</definedName>
    <definedName name="___DAT15" localSheetId="10">#REF!</definedName>
    <definedName name="___DAT15" localSheetId="12">#REF!</definedName>
    <definedName name="___DAT15" localSheetId="13">#REF!</definedName>
    <definedName name="___DAT15" localSheetId="15">#REF!</definedName>
    <definedName name="___DAT15" localSheetId="17">#REF!</definedName>
    <definedName name="___DAT15" localSheetId="19">#REF!</definedName>
    <definedName name="___DAT15" localSheetId="20">#REF!</definedName>
    <definedName name="___DAT15" localSheetId="21">#REF!</definedName>
    <definedName name="___DAT15" localSheetId="22">#REF!</definedName>
    <definedName name="___DAT15" localSheetId="24">#REF!</definedName>
    <definedName name="___DAT15" localSheetId="25">#REF!</definedName>
    <definedName name="___DAT15" localSheetId="26">#REF!</definedName>
    <definedName name="___DAT16" localSheetId="7">#REF!</definedName>
    <definedName name="___DAT16" localSheetId="6">#REF!</definedName>
    <definedName name="___DAT16" localSheetId="9">#REF!</definedName>
    <definedName name="___DAT16" localSheetId="10">#REF!</definedName>
    <definedName name="___DAT16" localSheetId="12">#REF!</definedName>
    <definedName name="___DAT16" localSheetId="13">#REF!</definedName>
    <definedName name="___DAT16" localSheetId="15">#REF!</definedName>
    <definedName name="___DAT16" localSheetId="17">#REF!</definedName>
    <definedName name="___DAT16" localSheetId="19">#REF!</definedName>
    <definedName name="___DAT16" localSheetId="20">#REF!</definedName>
    <definedName name="___DAT16" localSheetId="21">#REF!</definedName>
    <definedName name="___DAT16" localSheetId="22">#REF!</definedName>
    <definedName name="___DAT16" localSheetId="24">#REF!</definedName>
    <definedName name="___DAT16" localSheetId="25">#REF!</definedName>
    <definedName name="___DAT16" localSheetId="26">#REF!</definedName>
    <definedName name="___DAT17" localSheetId="7">#REF!</definedName>
    <definedName name="___DAT17" localSheetId="6">#REF!</definedName>
    <definedName name="___DAT17" localSheetId="9">#REF!</definedName>
    <definedName name="___DAT17" localSheetId="10">#REF!</definedName>
    <definedName name="___DAT17" localSheetId="12">#REF!</definedName>
    <definedName name="___DAT17" localSheetId="13">#REF!</definedName>
    <definedName name="___DAT17" localSheetId="15">#REF!</definedName>
    <definedName name="___DAT17" localSheetId="17">#REF!</definedName>
    <definedName name="___DAT17" localSheetId="19">#REF!</definedName>
    <definedName name="___DAT17" localSheetId="20">#REF!</definedName>
    <definedName name="___DAT17" localSheetId="21">#REF!</definedName>
    <definedName name="___DAT17" localSheetId="22">#REF!</definedName>
    <definedName name="___DAT17" localSheetId="24">#REF!</definedName>
    <definedName name="___DAT17" localSheetId="25">#REF!</definedName>
    <definedName name="___DAT17" localSheetId="26">#REF!</definedName>
    <definedName name="___DAT18" localSheetId="7">#REF!</definedName>
    <definedName name="___DAT18" localSheetId="6">#REF!</definedName>
    <definedName name="___DAT18" localSheetId="9">#REF!</definedName>
    <definedName name="___DAT18" localSheetId="10">#REF!</definedName>
    <definedName name="___DAT18" localSheetId="12">#REF!</definedName>
    <definedName name="___DAT18" localSheetId="13">#REF!</definedName>
    <definedName name="___DAT18" localSheetId="15">#REF!</definedName>
    <definedName name="___DAT18" localSheetId="17">#REF!</definedName>
    <definedName name="___DAT18" localSheetId="19">#REF!</definedName>
    <definedName name="___DAT18" localSheetId="20">#REF!</definedName>
    <definedName name="___DAT18" localSheetId="21">#REF!</definedName>
    <definedName name="___DAT18" localSheetId="22">#REF!</definedName>
    <definedName name="___DAT18" localSheetId="24">#REF!</definedName>
    <definedName name="___DAT18" localSheetId="25">#REF!</definedName>
    <definedName name="___DAT18" localSheetId="26">#REF!</definedName>
    <definedName name="___DAT19" localSheetId="7">#REF!</definedName>
    <definedName name="___DAT19" localSheetId="6">#REF!</definedName>
    <definedName name="___DAT19" localSheetId="9">#REF!</definedName>
    <definedName name="___DAT19" localSheetId="10">#REF!</definedName>
    <definedName name="___DAT19" localSheetId="12">#REF!</definedName>
    <definedName name="___DAT19" localSheetId="13">#REF!</definedName>
    <definedName name="___DAT19" localSheetId="15">#REF!</definedName>
    <definedName name="___DAT19" localSheetId="17">#REF!</definedName>
    <definedName name="___DAT19" localSheetId="19">#REF!</definedName>
    <definedName name="___DAT19" localSheetId="20">#REF!</definedName>
    <definedName name="___DAT19" localSheetId="21">#REF!</definedName>
    <definedName name="___DAT19" localSheetId="22">#REF!</definedName>
    <definedName name="___DAT19" localSheetId="24">#REF!</definedName>
    <definedName name="___DAT19" localSheetId="25">#REF!</definedName>
    <definedName name="___DAT19" localSheetId="26">#REF!</definedName>
    <definedName name="___DAT2" localSheetId="7">#REF!</definedName>
    <definedName name="___DAT2" localSheetId="6">#REF!</definedName>
    <definedName name="___DAT2" localSheetId="9">#REF!</definedName>
    <definedName name="___DAT2" localSheetId="10">#REF!</definedName>
    <definedName name="___DAT2" localSheetId="12">#REF!</definedName>
    <definedName name="___DAT2" localSheetId="13">#REF!</definedName>
    <definedName name="___DAT2" localSheetId="15">#REF!</definedName>
    <definedName name="___DAT2" localSheetId="17">#REF!</definedName>
    <definedName name="___DAT2" localSheetId="19">#REF!</definedName>
    <definedName name="___DAT2" localSheetId="20">#REF!</definedName>
    <definedName name="___DAT2" localSheetId="21">#REF!</definedName>
    <definedName name="___DAT2" localSheetId="22">#REF!</definedName>
    <definedName name="___DAT2" localSheetId="24">#REF!</definedName>
    <definedName name="___DAT2" localSheetId="25">#REF!</definedName>
    <definedName name="___DAT2" localSheetId="26">#REF!</definedName>
    <definedName name="___DAT20" localSheetId="7">#REF!</definedName>
    <definedName name="___DAT20" localSheetId="6">#REF!</definedName>
    <definedName name="___DAT20" localSheetId="9">#REF!</definedName>
    <definedName name="___DAT20" localSheetId="10">#REF!</definedName>
    <definedName name="___DAT20" localSheetId="12">#REF!</definedName>
    <definedName name="___DAT20" localSheetId="13">#REF!</definedName>
    <definedName name="___DAT20" localSheetId="15">#REF!</definedName>
    <definedName name="___DAT20" localSheetId="17">#REF!</definedName>
    <definedName name="___DAT20" localSheetId="19">#REF!</definedName>
    <definedName name="___DAT20" localSheetId="20">#REF!</definedName>
    <definedName name="___DAT20" localSheetId="21">#REF!</definedName>
    <definedName name="___DAT20" localSheetId="22">#REF!</definedName>
    <definedName name="___DAT20" localSheetId="24">#REF!</definedName>
    <definedName name="___DAT20" localSheetId="25">#REF!</definedName>
    <definedName name="___DAT20" localSheetId="26">#REF!</definedName>
    <definedName name="___DAT21" localSheetId="7">#REF!</definedName>
    <definedName name="___DAT21" localSheetId="6">#REF!</definedName>
    <definedName name="___DAT21" localSheetId="9">#REF!</definedName>
    <definedName name="___DAT21" localSheetId="10">#REF!</definedName>
    <definedName name="___DAT21" localSheetId="12">#REF!</definedName>
    <definedName name="___DAT21" localSheetId="13">#REF!</definedName>
    <definedName name="___DAT21" localSheetId="15">#REF!</definedName>
    <definedName name="___DAT21" localSheetId="17">#REF!</definedName>
    <definedName name="___DAT21" localSheetId="19">#REF!</definedName>
    <definedName name="___DAT21" localSheetId="20">#REF!</definedName>
    <definedName name="___DAT21" localSheetId="21">#REF!</definedName>
    <definedName name="___DAT21" localSheetId="22">#REF!</definedName>
    <definedName name="___DAT21" localSheetId="24">#REF!</definedName>
    <definedName name="___DAT21" localSheetId="25">#REF!</definedName>
    <definedName name="___DAT21" localSheetId="26">#REF!</definedName>
    <definedName name="___DAT3" localSheetId="7">#REF!</definedName>
    <definedName name="___DAT3" localSheetId="6">#REF!</definedName>
    <definedName name="___DAT3" localSheetId="9">#REF!</definedName>
    <definedName name="___DAT3" localSheetId="10">#REF!</definedName>
    <definedName name="___DAT3" localSheetId="12">#REF!</definedName>
    <definedName name="___DAT3" localSheetId="13">#REF!</definedName>
    <definedName name="___DAT3" localSheetId="15">#REF!</definedName>
    <definedName name="___DAT3" localSheetId="17">#REF!</definedName>
    <definedName name="___DAT3" localSheetId="19">#REF!</definedName>
    <definedName name="___DAT3" localSheetId="20">#REF!</definedName>
    <definedName name="___DAT3" localSheetId="21">#REF!</definedName>
    <definedName name="___DAT3" localSheetId="22">#REF!</definedName>
    <definedName name="___DAT3" localSheetId="24">#REF!</definedName>
    <definedName name="___DAT3" localSheetId="25">#REF!</definedName>
    <definedName name="___DAT3" localSheetId="26">#REF!</definedName>
    <definedName name="___DAT4" localSheetId="7">#REF!</definedName>
    <definedName name="___DAT4" localSheetId="6">#REF!</definedName>
    <definedName name="___DAT4" localSheetId="9">#REF!</definedName>
    <definedName name="___DAT4" localSheetId="10">#REF!</definedName>
    <definedName name="___DAT4" localSheetId="12">#REF!</definedName>
    <definedName name="___DAT4" localSheetId="13">#REF!</definedName>
    <definedName name="___DAT4" localSheetId="15">#REF!</definedName>
    <definedName name="___DAT4" localSheetId="17">#REF!</definedName>
    <definedName name="___DAT4" localSheetId="19">#REF!</definedName>
    <definedName name="___DAT4" localSheetId="20">#REF!</definedName>
    <definedName name="___DAT4" localSheetId="21">#REF!</definedName>
    <definedName name="___DAT4" localSheetId="22">#REF!</definedName>
    <definedName name="___DAT4" localSheetId="24">#REF!</definedName>
    <definedName name="___DAT4" localSheetId="25">#REF!</definedName>
    <definedName name="___DAT4" localSheetId="26">#REF!</definedName>
    <definedName name="___DAT5" localSheetId="7">#REF!</definedName>
    <definedName name="___DAT5" localSheetId="6">#REF!</definedName>
    <definedName name="___DAT5" localSheetId="9">#REF!</definedName>
    <definedName name="___DAT5" localSheetId="10">#REF!</definedName>
    <definedName name="___DAT5" localSheetId="12">#REF!</definedName>
    <definedName name="___DAT5" localSheetId="13">#REF!</definedName>
    <definedName name="___DAT5" localSheetId="15">#REF!</definedName>
    <definedName name="___DAT5" localSheetId="17">#REF!</definedName>
    <definedName name="___DAT5" localSheetId="19">#REF!</definedName>
    <definedName name="___DAT5" localSheetId="20">#REF!</definedName>
    <definedName name="___DAT5" localSheetId="21">#REF!</definedName>
    <definedName name="___DAT5" localSheetId="22">#REF!</definedName>
    <definedName name="___DAT5" localSheetId="24">#REF!</definedName>
    <definedName name="___DAT5" localSheetId="25">#REF!</definedName>
    <definedName name="___DAT5" localSheetId="26">#REF!</definedName>
    <definedName name="___DAT6" localSheetId="7">#REF!</definedName>
    <definedName name="___DAT6" localSheetId="6">#REF!</definedName>
    <definedName name="___DAT6" localSheetId="9">#REF!</definedName>
    <definedName name="___DAT6" localSheetId="10">#REF!</definedName>
    <definedName name="___DAT6" localSheetId="12">#REF!</definedName>
    <definedName name="___DAT6" localSheetId="13">#REF!</definedName>
    <definedName name="___DAT6" localSheetId="15">#REF!</definedName>
    <definedName name="___DAT6" localSheetId="17">#REF!</definedName>
    <definedName name="___DAT6" localSheetId="19">#REF!</definedName>
    <definedName name="___DAT6" localSheetId="20">#REF!</definedName>
    <definedName name="___DAT6" localSheetId="21">#REF!</definedName>
    <definedName name="___DAT6" localSheetId="22">#REF!</definedName>
    <definedName name="___DAT6" localSheetId="24">#REF!</definedName>
    <definedName name="___DAT6" localSheetId="25">#REF!</definedName>
    <definedName name="___DAT6" localSheetId="26">#REF!</definedName>
    <definedName name="___DAT7" localSheetId="7">#REF!</definedName>
    <definedName name="___DAT7" localSheetId="6">#REF!</definedName>
    <definedName name="___DAT7" localSheetId="9">#REF!</definedName>
    <definedName name="___DAT7" localSheetId="10">#REF!</definedName>
    <definedName name="___DAT7" localSheetId="12">#REF!</definedName>
    <definedName name="___DAT7" localSheetId="13">#REF!</definedName>
    <definedName name="___DAT7" localSheetId="15">#REF!</definedName>
    <definedName name="___DAT7" localSheetId="17">#REF!</definedName>
    <definedName name="___DAT7" localSheetId="19">#REF!</definedName>
    <definedName name="___DAT7" localSheetId="20">#REF!</definedName>
    <definedName name="___DAT7" localSheetId="21">#REF!</definedName>
    <definedName name="___DAT7" localSheetId="22">#REF!</definedName>
    <definedName name="___DAT7" localSheetId="24">#REF!</definedName>
    <definedName name="___DAT7" localSheetId="25">#REF!</definedName>
    <definedName name="___DAT7" localSheetId="26">#REF!</definedName>
    <definedName name="___DAT8" localSheetId="7">#REF!</definedName>
    <definedName name="___DAT8" localSheetId="6">#REF!</definedName>
    <definedName name="___DAT8" localSheetId="9">#REF!</definedName>
    <definedName name="___DAT8" localSheetId="10">#REF!</definedName>
    <definedName name="___DAT8" localSheetId="12">#REF!</definedName>
    <definedName name="___DAT8" localSheetId="13">#REF!</definedName>
    <definedName name="___DAT8" localSheetId="15">#REF!</definedName>
    <definedName name="___DAT8" localSheetId="17">#REF!</definedName>
    <definedName name="___DAT8" localSheetId="19">#REF!</definedName>
    <definedName name="___DAT8" localSheetId="20">#REF!</definedName>
    <definedName name="___DAT8" localSheetId="21">#REF!</definedName>
    <definedName name="___DAT8" localSheetId="22">#REF!</definedName>
    <definedName name="___DAT8" localSheetId="24">#REF!</definedName>
    <definedName name="___DAT8" localSheetId="25">#REF!</definedName>
    <definedName name="___DAT8" localSheetId="26">#REF!</definedName>
    <definedName name="___DAT9" localSheetId="7">#REF!</definedName>
    <definedName name="___DAT9" localSheetId="6">#REF!</definedName>
    <definedName name="___DAT9" localSheetId="9">#REF!</definedName>
    <definedName name="___DAT9" localSheetId="10">#REF!</definedName>
    <definedName name="___DAT9" localSheetId="12">#REF!</definedName>
    <definedName name="___DAT9" localSheetId="13">#REF!</definedName>
    <definedName name="___DAT9" localSheetId="15">#REF!</definedName>
    <definedName name="___DAT9" localSheetId="17">#REF!</definedName>
    <definedName name="___DAT9" localSheetId="19">#REF!</definedName>
    <definedName name="___DAT9" localSheetId="20">#REF!</definedName>
    <definedName name="___DAT9" localSheetId="21">#REF!</definedName>
    <definedName name="___DAT9" localSheetId="22">#REF!</definedName>
    <definedName name="___DAT9" localSheetId="24">#REF!</definedName>
    <definedName name="___DAT9" localSheetId="25">#REF!</definedName>
    <definedName name="___DAT9" localSheetId="26">#REF!</definedName>
    <definedName name="__DAT1" localSheetId="7">#REF!</definedName>
    <definedName name="__DAT1" localSheetId="6">#REF!</definedName>
    <definedName name="__DAT1" localSheetId="9">#REF!</definedName>
    <definedName name="__DAT1" localSheetId="10">#REF!</definedName>
    <definedName name="__DAT1" localSheetId="12">#REF!</definedName>
    <definedName name="__DAT1" localSheetId="13">#REF!</definedName>
    <definedName name="__DAT1" localSheetId="15">#REF!</definedName>
    <definedName name="__DAT1" localSheetId="17">#REF!</definedName>
    <definedName name="__DAT1" localSheetId="19">#REF!</definedName>
    <definedName name="__DAT1" localSheetId="20">#REF!</definedName>
    <definedName name="__DAT1" localSheetId="21">#REF!</definedName>
    <definedName name="__DAT1" localSheetId="22">#REF!</definedName>
    <definedName name="__DAT1" localSheetId="24">#REF!</definedName>
    <definedName name="__DAT1" localSheetId="25">#REF!</definedName>
    <definedName name="__DAT1" localSheetId="26">#REF!</definedName>
    <definedName name="__DAT10" localSheetId="7">#REF!</definedName>
    <definedName name="__DAT10" localSheetId="6">#REF!</definedName>
    <definedName name="__DAT10" localSheetId="9">#REF!</definedName>
    <definedName name="__DAT10" localSheetId="10">#REF!</definedName>
    <definedName name="__DAT10" localSheetId="12">#REF!</definedName>
    <definedName name="__DAT10" localSheetId="13">#REF!</definedName>
    <definedName name="__DAT10" localSheetId="15">#REF!</definedName>
    <definedName name="__DAT10" localSheetId="17">#REF!</definedName>
    <definedName name="__DAT10" localSheetId="19">#REF!</definedName>
    <definedName name="__DAT10" localSheetId="20">#REF!</definedName>
    <definedName name="__DAT10" localSheetId="21">#REF!</definedName>
    <definedName name="__DAT10" localSheetId="22">#REF!</definedName>
    <definedName name="__DAT10" localSheetId="24">#REF!</definedName>
    <definedName name="__DAT10" localSheetId="25">#REF!</definedName>
    <definedName name="__DAT10" localSheetId="26">#REF!</definedName>
    <definedName name="__DAT11" localSheetId="7">#REF!</definedName>
    <definedName name="__DAT11" localSheetId="6">#REF!</definedName>
    <definedName name="__DAT11" localSheetId="9">#REF!</definedName>
    <definedName name="__DAT11" localSheetId="10">#REF!</definedName>
    <definedName name="__DAT11" localSheetId="12">#REF!</definedName>
    <definedName name="__DAT11" localSheetId="13">#REF!</definedName>
    <definedName name="__DAT11" localSheetId="15">#REF!</definedName>
    <definedName name="__DAT11" localSheetId="17">#REF!</definedName>
    <definedName name="__DAT11" localSheetId="19">#REF!</definedName>
    <definedName name="__DAT11" localSheetId="20">#REF!</definedName>
    <definedName name="__DAT11" localSheetId="21">#REF!</definedName>
    <definedName name="__DAT11" localSheetId="22">#REF!</definedName>
    <definedName name="__DAT11" localSheetId="24">#REF!</definedName>
    <definedName name="__DAT11" localSheetId="25">#REF!</definedName>
    <definedName name="__DAT11" localSheetId="26">#REF!</definedName>
    <definedName name="__DAT12" localSheetId="7">#REF!</definedName>
    <definedName name="__DAT12" localSheetId="6">#REF!</definedName>
    <definedName name="__DAT12" localSheetId="9">#REF!</definedName>
    <definedName name="__DAT12" localSheetId="10">#REF!</definedName>
    <definedName name="__DAT12" localSheetId="12">#REF!</definedName>
    <definedName name="__DAT12" localSheetId="13">#REF!</definedName>
    <definedName name="__DAT12" localSheetId="15">#REF!</definedName>
    <definedName name="__DAT12" localSheetId="17">#REF!</definedName>
    <definedName name="__DAT12" localSheetId="19">#REF!</definedName>
    <definedName name="__DAT12" localSheetId="20">#REF!</definedName>
    <definedName name="__DAT12" localSheetId="21">#REF!</definedName>
    <definedName name="__DAT12" localSheetId="22">#REF!</definedName>
    <definedName name="__DAT12" localSheetId="24">#REF!</definedName>
    <definedName name="__DAT12" localSheetId="25">#REF!</definedName>
    <definedName name="__DAT12" localSheetId="26">#REF!</definedName>
    <definedName name="__DAT13" localSheetId="7">#REF!</definedName>
    <definedName name="__DAT13" localSheetId="6">#REF!</definedName>
    <definedName name="__DAT13" localSheetId="9">#REF!</definedName>
    <definedName name="__DAT13" localSheetId="10">#REF!</definedName>
    <definedName name="__DAT13" localSheetId="12">#REF!</definedName>
    <definedName name="__DAT13" localSheetId="13">#REF!</definedName>
    <definedName name="__DAT13" localSheetId="15">#REF!</definedName>
    <definedName name="__DAT13" localSheetId="17">#REF!</definedName>
    <definedName name="__DAT13" localSheetId="19">#REF!</definedName>
    <definedName name="__DAT13" localSheetId="20">#REF!</definedName>
    <definedName name="__DAT13" localSheetId="21">#REF!</definedName>
    <definedName name="__DAT13" localSheetId="22">#REF!</definedName>
    <definedName name="__DAT13" localSheetId="24">#REF!</definedName>
    <definedName name="__DAT13" localSheetId="25">#REF!</definedName>
    <definedName name="__DAT13" localSheetId="26">#REF!</definedName>
    <definedName name="__DAT14" localSheetId="7">#REF!</definedName>
    <definedName name="__DAT14" localSheetId="6">#REF!</definedName>
    <definedName name="__DAT14" localSheetId="9">#REF!</definedName>
    <definedName name="__DAT14" localSheetId="10">#REF!</definedName>
    <definedName name="__DAT14" localSheetId="12">#REF!</definedName>
    <definedName name="__DAT14" localSheetId="13">#REF!</definedName>
    <definedName name="__DAT14" localSheetId="15">#REF!</definedName>
    <definedName name="__DAT14" localSheetId="17">#REF!</definedName>
    <definedName name="__DAT14" localSheetId="19">#REF!</definedName>
    <definedName name="__DAT14" localSheetId="20">#REF!</definedName>
    <definedName name="__DAT14" localSheetId="21">#REF!</definedName>
    <definedName name="__DAT14" localSheetId="22">#REF!</definedName>
    <definedName name="__DAT14" localSheetId="24">#REF!</definedName>
    <definedName name="__DAT14" localSheetId="25">#REF!</definedName>
    <definedName name="__DAT14" localSheetId="26">#REF!</definedName>
    <definedName name="__DAT15" localSheetId="7">#REF!</definedName>
    <definedName name="__DAT15" localSheetId="6">#REF!</definedName>
    <definedName name="__DAT15" localSheetId="9">#REF!</definedName>
    <definedName name="__DAT15" localSheetId="10">#REF!</definedName>
    <definedName name="__DAT15" localSheetId="12">#REF!</definedName>
    <definedName name="__DAT15" localSheetId="13">#REF!</definedName>
    <definedName name="__DAT15" localSheetId="15">#REF!</definedName>
    <definedName name="__DAT15" localSheetId="17">#REF!</definedName>
    <definedName name="__DAT15" localSheetId="19">#REF!</definedName>
    <definedName name="__DAT15" localSheetId="20">#REF!</definedName>
    <definedName name="__DAT15" localSheetId="21">#REF!</definedName>
    <definedName name="__DAT15" localSheetId="22">#REF!</definedName>
    <definedName name="__DAT15" localSheetId="24">#REF!</definedName>
    <definedName name="__DAT15" localSheetId="25">#REF!</definedName>
    <definedName name="__DAT15" localSheetId="26">#REF!</definedName>
    <definedName name="__DAT16" localSheetId="7">#REF!</definedName>
    <definedName name="__DAT16" localSheetId="6">#REF!</definedName>
    <definedName name="__DAT16" localSheetId="9">#REF!</definedName>
    <definedName name="__DAT16" localSheetId="10">#REF!</definedName>
    <definedName name="__DAT16" localSheetId="12">#REF!</definedName>
    <definedName name="__DAT16" localSheetId="13">#REF!</definedName>
    <definedName name="__DAT16" localSheetId="15">#REF!</definedName>
    <definedName name="__DAT16" localSheetId="17">#REF!</definedName>
    <definedName name="__DAT16" localSheetId="19">#REF!</definedName>
    <definedName name="__DAT16" localSheetId="20">#REF!</definedName>
    <definedName name="__DAT16" localSheetId="21">#REF!</definedName>
    <definedName name="__DAT16" localSheetId="22">#REF!</definedName>
    <definedName name="__DAT16" localSheetId="24">#REF!</definedName>
    <definedName name="__DAT16" localSheetId="25">#REF!</definedName>
    <definedName name="__DAT16" localSheetId="26">#REF!</definedName>
    <definedName name="__DAT17" localSheetId="7">#REF!</definedName>
    <definedName name="__DAT17" localSheetId="6">#REF!</definedName>
    <definedName name="__DAT17" localSheetId="9">#REF!</definedName>
    <definedName name="__DAT17" localSheetId="10">#REF!</definedName>
    <definedName name="__DAT17" localSheetId="12">#REF!</definedName>
    <definedName name="__DAT17" localSheetId="13">#REF!</definedName>
    <definedName name="__DAT17" localSheetId="15">#REF!</definedName>
    <definedName name="__DAT17" localSheetId="17">#REF!</definedName>
    <definedName name="__DAT17" localSheetId="19">#REF!</definedName>
    <definedName name="__DAT17" localSheetId="20">#REF!</definedName>
    <definedName name="__DAT17" localSheetId="21">#REF!</definedName>
    <definedName name="__DAT17" localSheetId="22">#REF!</definedName>
    <definedName name="__DAT17" localSheetId="24">#REF!</definedName>
    <definedName name="__DAT17" localSheetId="25">#REF!</definedName>
    <definedName name="__DAT17" localSheetId="26">#REF!</definedName>
    <definedName name="__DAT18" localSheetId="7">#REF!</definedName>
    <definedName name="__DAT18" localSheetId="6">#REF!</definedName>
    <definedName name="__DAT18" localSheetId="9">#REF!</definedName>
    <definedName name="__DAT18" localSheetId="10">#REF!</definedName>
    <definedName name="__DAT18" localSheetId="12">#REF!</definedName>
    <definedName name="__DAT18" localSheetId="13">#REF!</definedName>
    <definedName name="__DAT18" localSheetId="15">#REF!</definedName>
    <definedName name="__DAT18" localSheetId="17">#REF!</definedName>
    <definedName name="__DAT18" localSheetId="19">#REF!</definedName>
    <definedName name="__DAT18" localSheetId="20">#REF!</definedName>
    <definedName name="__DAT18" localSheetId="21">#REF!</definedName>
    <definedName name="__DAT18" localSheetId="22">#REF!</definedName>
    <definedName name="__DAT18" localSheetId="24">#REF!</definedName>
    <definedName name="__DAT18" localSheetId="25">#REF!</definedName>
    <definedName name="__DAT18" localSheetId="26">#REF!</definedName>
    <definedName name="__DAT19" localSheetId="7">#REF!</definedName>
    <definedName name="__DAT19" localSheetId="6">#REF!</definedName>
    <definedName name="__DAT19" localSheetId="9">#REF!</definedName>
    <definedName name="__DAT19" localSheetId="10">#REF!</definedName>
    <definedName name="__DAT19" localSheetId="12">#REF!</definedName>
    <definedName name="__DAT19" localSheetId="13">#REF!</definedName>
    <definedName name="__DAT19" localSheetId="15">#REF!</definedName>
    <definedName name="__DAT19" localSheetId="17">#REF!</definedName>
    <definedName name="__DAT19" localSheetId="19">#REF!</definedName>
    <definedName name="__DAT19" localSheetId="20">#REF!</definedName>
    <definedName name="__DAT19" localSheetId="21">#REF!</definedName>
    <definedName name="__DAT19" localSheetId="22">#REF!</definedName>
    <definedName name="__DAT19" localSheetId="24">#REF!</definedName>
    <definedName name="__DAT19" localSheetId="25">#REF!</definedName>
    <definedName name="__DAT19" localSheetId="26">#REF!</definedName>
    <definedName name="__DAT2" localSheetId="7">#REF!</definedName>
    <definedName name="__DAT2" localSheetId="6">#REF!</definedName>
    <definedName name="__DAT2" localSheetId="9">#REF!</definedName>
    <definedName name="__DAT2" localSheetId="10">#REF!</definedName>
    <definedName name="__DAT2" localSheetId="12">#REF!</definedName>
    <definedName name="__DAT2" localSheetId="13">#REF!</definedName>
    <definedName name="__DAT2" localSheetId="15">#REF!</definedName>
    <definedName name="__DAT2" localSheetId="17">#REF!</definedName>
    <definedName name="__DAT2" localSheetId="19">#REF!</definedName>
    <definedName name="__DAT2" localSheetId="20">#REF!</definedName>
    <definedName name="__DAT2" localSheetId="21">#REF!</definedName>
    <definedName name="__DAT2" localSheetId="22">#REF!</definedName>
    <definedName name="__DAT2" localSheetId="24">#REF!</definedName>
    <definedName name="__DAT2" localSheetId="25">#REF!</definedName>
    <definedName name="__DAT2" localSheetId="26">#REF!</definedName>
    <definedName name="__DAT20" localSheetId="7">#REF!</definedName>
    <definedName name="__DAT20" localSheetId="6">#REF!</definedName>
    <definedName name="__DAT20" localSheetId="9">#REF!</definedName>
    <definedName name="__DAT20" localSheetId="10">#REF!</definedName>
    <definedName name="__DAT20" localSheetId="12">#REF!</definedName>
    <definedName name="__DAT20" localSheetId="13">#REF!</definedName>
    <definedName name="__DAT20" localSheetId="15">#REF!</definedName>
    <definedName name="__DAT20" localSheetId="17">#REF!</definedName>
    <definedName name="__DAT20" localSheetId="19">#REF!</definedName>
    <definedName name="__DAT20" localSheetId="20">#REF!</definedName>
    <definedName name="__DAT20" localSheetId="21">#REF!</definedName>
    <definedName name="__DAT20" localSheetId="22">#REF!</definedName>
    <definedName name="__DAT20" localSheetId="24">#REF!</definedName>
    <definedName name="__DAT20" localSheetId="25">#REF!</definedName>
    <definedName name="__DAT20" localSheetId="26">#REF!</definedName>
    <definedName name="__DAT21" localSheetId="7">#REF!</definedName>
    <definedName name="__DAT21" localSheetId="6">#REF!</definedName>
    <definedName name="__DAT21" localSheetId="9">#REF!</definedName>
    <definedName name="__DAT21" localSheetId="10">#REF!</definedName>
    <definedName name="__DAT21" localSheetId="12">#REF!</definedName>
    <definedName name="__DAT21" localSheetId="13">#REF!</definedName>
    <definedName name="__DAT21" localSheetId="15">#REF!</definedName>
    <definedName name="__DAT21" localSheetId="17">#REF!</definedName>
    <definedName name="__DAT21" localSheetId="19">#REF!</definedName>
    <definedName name="__DAT21" localSheetId="20">#REF!</definedName>
    <definedName name="__DAT21" localSheetId="21">#REF!</definedName>
    <definedName name="__DAT21" localSheetId="22">#REF!</definedName>
    <definedName name="__DAT21" localSheetId="24">#REF!</definedName>
    <definedName name="__DAT21" localSheetId="25">#REF!</definedName>
    <definedName name="__DAT21" localSheetId="26">#REF!</definedName>
    <definedName name="__DAT3" localSheetId="7">#REF!</definedName>
    <definedName name="__DAT3" localSheetId="6">#REF!</definedName>
    <definedName name="__DAT3" localSheetId="9">#REF!</definedName>
    <definedName name="__DAT3" localSheetId="10">#REF!</definedName>
    <definedName name="__DAT3" localSheetId="12">#REF!</definedName>
    <definedName name="__DAT3" localSheetId="13">#REF!</definedName>
    <definedName name="__DAT3" localSheetId="15">#REF!</definedName>
    <definedName name="__DAT3" localSheetId="17">#REF!</definedName>
    <definedName name="__DAT3" localSheetId="19">#REF!</definedName>
    <definedName name="__DAT3" localSheetId="20">#REF!</definedName>
    <definedName name="__DAT3" localSheetId="21">#REF!</definedName>
    <definedName name="__DAT3" localSheetId="22">#REF!</definedName>
    <definedName name="__DAT3" localSheetId="24">#REF!</definedName>
    <definedName name="__DAT3" localSheetId="25">#REF!</definedName>
    <definedName name="__DAT3" localSheetId="26">#REF!</definedName>
    <definedName name="__DAT4" localSheetId="7">#REF!</definedName>
    <definedName name="__DAT4" localSheetId="6">#REF!</definedName>
    <definedName name="__DAT4" localSheetId="9">#REF!</definedName>
    <definedName name="__DAT4" localSheetId="10">#REF!</definedName>
    <definedName name="__DAT4" localSheetId="12">#REF!</definedName>
    <definedName name="__DAT4" localSheetId="13">#REF!</definedName>
    <definedName name="__DAT4" localSheetId="15">#REF!</definedName>
    <definedName name="__DAT4" localSheetId="17">#REF!</definedName>
    <definedName name="__DAT4" localSheetId="19">#REF!</definedName>
    <definedName name="__DAT4" localSheetId="20">#REF!</definedName>
    <definedName name="__DAT4" localSheetId="21">#REF!</definedName>
    <definedName name="__DAT4" localSheetId="22">#REF!</definedName>
    <definedName name="__DAT4" localSheetId="24">#REF!</definedName>
    <definedName name="__DAT4" localSheetId="25">#REF!</definedName>
    <definedName name="__DAT4" localSheetId="26">#REF!</definedName>
    <definedName name="__DAT5" localSheetId="7">#REF!</definedName>
    <definedName name="__DAT5" localSheetId="6">#REF!</definedName>
    <definedName name="__DAT5" localSheetId="9">#REF!</definedName>
    <definedName name="__DAT5" localSheetId="10">#REF!</definedName>
    <definedName name="__DAT5" localSheetId="12">#REF!</definedName>
    <definedName name="__DAT5" localSheetId="13">#REF!</definedName>
    <definedName name="__DAT5" localSheetId="15">#REF!</definedName>
    <definedName name="__DAT5" localSheetId="17">#REF!</definedName>
    <definedName name="__DAT5" localSheetId="19">#REF!</definedName>
    <definedName name="__DAT5" localSheetId="20">#REF!</definedName>
    <definedName name="__DAT5" localSheetId="21">#REF!</definedName>
    <definedName name="__DAT5" localSheetId="22">#REF!</definedName>
    <definedName name="__DAT5" localSheetId="24">#REF!</definedName>
    <definedName name="__DAT5" localSheetId="25">#REF!</definedName>
    <definedName name="__DAT5" localSheetId="26">#REF!</definedName>
    <definedName name="__DAT6" localSheetId="7">#REF!</definedName>
    <definedName name="__DAT6" localSheetId="6">#REF!</definedName>
    <definedName name="__DAT6" localSheetId="9">#REF!</definedName>
    <definedName name="__DAT6" localSheetId="10">#REF!</definedName>
    <definedName name="__DAT6" localSheetId="12">#REF!</definedName>
    <definedName name="__DAT6" localSheetId="13">#REF!</definedName>
    <definedName name="__DAT6" localSheetId="15">#REF!</definedName>
    <definedName name="__DAT6" localSheetId="17">#REF!</definedName>
    <definedName name="__DAT6" localSheetId="19">#REF!</definedName>
    <definedName name="__DAT6" localSheetId="20">#REF!</definedName>
    <definedName name="__DAT6" localSheetId="21">#REF!</definedName>
    <definedName name="__DAT6" localSheetId="22">#REF!</definedName>
    <definedName name="__DAT6" localSheetId="24">#REF!</definedName>
    <definedName name="__DAT6" localSheetId="25">#REF!</definedName>
    <definedName name="__DAT6" localSheetId="26">#REF!</definedName>
    <definedName name="__DAT7" localSheetId="7">#REF!</definedName>
    <definedName name="__DAT7" localSheetId="6">#REF!</definedName>
    <definedName name="__DAT7" localSheetId="9">#REF!</definedName>
    <definedName name="__DAT7" localSheetId="10">#REF!</definedName>
    <definedName name="__DAT7" localSheetId="12">#REF!</definedName>
    <definedName name="__DAT7" localSheetId="13">#REF!</definedName>
    <definedName name="__DAT7" localSheetId="15">#REF!</definedName>
    <definedName name="__DAT7" localSheetId="17">#REF!</definedName>
    <definedName name="__DAT7" localSheetId="19">#REF!</definedName>
    <definedName name="__DAT7" localSheetId="20">#REF!</definedName>
    <definedName name="__DAT7" localSheetId="21">#REF!</definedName>
    <definedName name="__DAT7" localSheetId="22">#REF!</definedName>
    <definedName name="__DAT7" localSheetId="24">#REF!</definedName>
    <definedName name="__DAT7" localSheetId="25">#REF!</definedName>
    <definedName name="__DAT7" localSheetId="26">#REF!</definedName>
    <definedName name="__DAT8" localSheetId="7">#REF!</definedName>
    <definedName name="__DAT8" localSheetId="6">#REF!</definedName>
    <definedName name="__DAT8" localSheetId="9">#REF!</definedName>
    <definedName name="__DAT8" localSheetId="10">#REF!</definedName>
    <definedName name="__DAT8" localSheetId="12">#REF!</definedName>
    <definedName name="__DAT8" localSheetId="13">#REF!</definedName>
    <definedName name="__DAT8" localSheetId="15">#REF!</definedName>
    <definedName name="__DAT8" localSheetId="17">#REF!</definedName>
    <definedName name="__DAT8" localSheetId="19">#REF!</definedName>
    <definedName name="__DAT8" localSheetId="20">#REF!</definedName>
    <definedName name="__DAT8" localSheetId="21">#REF!</definedName>
    <definedName name="__DAT8" localSheetId="22">#REF!</definedName>
    <definedName name="__DAT8" localSheetId="24">#REF!</definedName>
    <definedName name="__DAT8" localSheetId="25">#REF!</definedName>
    <definedName name="__DAT8" localSheetId="26">#REF!</definedName>
    <definedName name="__DAT9" localSheetId="7">#REF!</definedName>
    <definedName name="__DAT9" localSheetId="6">#REF!</definedName>
    <definedName name="__DAT9" localSheetId="9">#REF!</definedName>
    <definedName name="__DAT9" localSheetId="10">#REF!</definedName>
    <definedName name="__DAT9" localSheetId="12">#REF!</definedName>
    <definedName name="__DAT9" localSheetId="13">#REF!</definedName>
    <definedName name="__DAT9" localSheetId="15">#REF!</definedName>
    <definedName name="__DAT9" localSheetId="17">#REF!</definedName>
    <definedName name="__DAT9" localSheetId="19">#REF!</definedName>
    <definedName name="__DAT9" localSheetId="20">#REF!</definedName>
    <definedName name="__DAT9" localSheetId="21">#REF!</definedName>
    <definedName name="__DAT9" localSheetId="22">#REF!</definedName>
    <definedName name="__DAT9" localSheetId="24">#REF!</definedName>
    <definedName name="__DAT9" localSheetId="25">#REF!</definedName>
    <definedName name="__DAT9" localSheetId="26">#REF!</definedName>
    <definedName name="_DAT1" localSheetId="7">#REF!</definedName>
    <definedName name="_DAT1" localSheetId="6">#REF!</definedName>
    <definedName name="_DAT1" localSheetId="9">#REF!</definedName>
    <definedName name="_DAT1" localSheetId="10">#REF!</definedName>
    <definedName name="_DAT1" localSheetId="12">#REF!</definedName>
    <definedName name="_DAT1" localSheetId="13">#REF!</definedName>
    <definedName name="_DAT1" localSheetId="15">#REF!</definedName>
    <definedName name="_DAT1" localSheetId="17">#REF!</definedName>
    <definedName name="_DAT1" localSheetId="19">#REF!</definedName>
    <definedName name="_DAT1" localSheetId="20">#REF!</definedName>
    <definedName name="_DAT1" localSheetId="21">#REF!</definedName>
    <definedName name="_DAT1" localSheetId="22">#REF!</definedName>
    <definedName name="_DAT1" localSheetId="24">#REF!</definedName>
    <definedName name="_DAT1" localSheetId="25">#REF!</definedName>
    <definedName name="_DAT1" localSheetId="26">#REF!</definedName>
    <definedName name="_DAT10" localSheetId="7">#REF!</definedName>
    <definedName name="_DAT10" localSheetId="6">#REF!</definedName>
    <definedName name="_DAT10" localSheetId="9">#REF!</definedName>
    <definedName name="_DAT10" localSheetId="10">#REF!</definedName>
    <definedName name="_DAT10" localSheetId="12">#REF!</definedName>
    <definedName name="_DAT10" localSheetId="13">#REF!</definedName>
    <definedName name="_DAT10" localSheetId="15">#REF!</definedName>
    <definedName name="_DAT10" localSheetId="17">#REF!</definedName>
    <definedName name="_DAT10" localSheetId="19">#REF!</definedName>
    <definedName name="_DAT10" localSheetId="20">#REF!</definedName>
    <definedName name="_DAT10" localSheetId="21">#REF!</definedName>
    <definedName name="_DAT10" localSheetId="22">#REF!</definedName>
    <definedName name="_DAT10" localSheetId="24">#REF!</definedName>
    <definedName name="_DAT10" localSheetId="25">#REF!</definedName>
    <definedName name="_DAT10" localSheetId="26">#REF!</definedName>
    <definedName name="_DAT11" localSheetId="7">#REF!</definedName>
    <definedName name="_DAT11" localSheetId="6">#REF!</definedName>
    <definedName name="_DAT11" localSheetId="9">#REF!</definedName>
    <definedName name="_DAT11" localSheetId="10">#REF!</definedName>
    <definedName name="_DAT11" localSheetId="12">#REF!</definedName>
    <definedName name="_DAT11" localSheetId="13">#REF!</definedName>
    <definedName name="_DAT11" localSheetId="15">#REF!</definedName>
    <definedName name="_DAT11" localSheetId="17">#REF!</definedName>
    <definedName name="_DAT11" localSheetId="19">#REF!</definedName>
    <definedName name="_DAT11" localSheetId="20">#REF!</definedName>
    <definedName name="_DAT11" localSheetId="21">#REF!</definedName>
    <definedName name="_DAT11" localSheetId="22">#REF!</definedName>
    <definedName name="_DAT11" localSheetId="24">#REF!</definedName>
    <definedName name="_DAT11" localSheetId="25">#REF!</definedName>
    <definedName name="_DAT11" localSheetId="26">#REF!</definedName>
    <definedName name="_DAT12" localSheetId="7">#REF!</definedName>
    <definedName name="_DAT12" localSheetId="6">#REF!</definedName>
    <definedName name="_DAT12" localSheetId="9">#REF!</definedName>
    <definedName name="_DAT12" localSheetId="10">#REF!</definedName>
    <definedName name="_DAT12" localSheetId="12">#REF!</definedName>
    <definedName name="_DAT12" localSheetId="13">#REF!</definedName>
    <definedName name="_DAT12" localSheetId="15">#REF!</definedName>
    <definedName name="_DAT12" localSheetId="17">#REF!</definedName>
    <definedName name="_DAT12" localSheetId="19">#REF!</definedName>
    <definedName name="_DAT12" localSheetId="20">#REF!</definedName>
    <definedName name="_DAT12" localSheetId="21">#REF!</definedName>
    <definedName name="_DAT12" localSheetId="22">#REF!</definedName>
    <definedName name="_DAT12" localSheetId="24">#REF!</definedName>
    <definedName name="_DAT12" localSheetId="25">#REF!</definedName>
    <definedName name="_DAT12" localSheetId="26">#REF!</definedName>
    <definedName name="_DAT13" localSheetId="7">#REF!</definedName>
    <definedName name="_DAT13" localSheetId="6">#REF!</definedName>
    <definedName name="_DAT13" localSheetId="9">#REF!</definedName>
    <definedName name="_DAT13" localSheetId="10">#REF!</definedName>
    <definedName name="_DAT13" localSheetId="12">#REF!</definedName>
    <definedName name="_DAT13" localSheetId="13">#REF!</definedName>
    <definedName name="_DAT13" localSheetId="15">#REF!</definedName>
    <definedName name="_DAT13" localSheetId="17">#REF!</definedName>
    <definedName name="_DAT13" localSheetId="19">#REF!</definedName>
    <definedName name="_DAT13" localSheetId="20">#REF!</definedName>
    <definedName name="_DAT13" localSheetId="21">#REF!</definedName>
    <definedName name="_DAT13" localSheetId="22">#REF!</definedName>
    <definedName name="_DAT13" localSheetId="24">#REF!</definedName>
    <definedName name="_DAT13" localSheetId="25">#REF!</definedName>
    <definedName name="_DAT13" localSheetId="26">#REF!</definedName>
    <definedName name="_DAT14" localSheetId="7">#REF!</definedName>
    <definedName name="_DAT14" localSheetId="6">#REF!</definedName>
    <definedName name="_DAT14" localSheetId="9">#REF!</definedName>
    <definedName name="_DAT14" localSheetId="10">#REF!</definedName>
    <definedName name="_DAT14" localSheetId="12">#REF!</definedName>
    <definedName name="_DAT14" localSheetId="13">#REF!</definedName>
    <definedName name="_DAT14" localSheetId="15">#REF!</definedName>
    <definedName name="_DAT14" localSheetId="17">#REF!</definedName>
    <definedName name="_DAT14" localSheetId="19">#REF!</definedName>
    <definedName name="_DAT14" localSheetId="20">#REF!</definedName>
    <definedName name="_DAT14" localSheetId="21">#REF!</definedName>
    <definedName name="_DAT14" localSheetId="22">#REF!</definedName>
    <definedName name="_DAT14" localSheetId="24">#REF!</definedName>
    <definedName name="_DAT14" localSheetId="25">#REF!</definedName>
    <definedName name="_DAT14" localSheetId="26">#REF!</definedName>
    <definedName name="_DAT15" localSheetId="7">#REF!</definedName>
    <definedName name="_DAT15" localSheetId="6">#REF!</definedName>
    <definedName name="_DAT15" localSheetId="9">#REF!</definedName>
    <definedName name="_DAT15" localSheetId="10">#REF!</definedName>
    <definedName name="_DAT15" localSheetId="12">#REF!</definedName>
    <definedName name="_DAT15" localSheetId="13">#REF!</definedName>
    <definedName name="_DAT15" localSheetId="15">#REF!</definedName>
    <definedName name="_DAT15" localSheetId="17">#REF!</definedName>
    <definedName name="_DAT15" localSheetId="19">#REF!</definedName>
    <definedName name="_DAT15" localSheetId="20">#REF!</definedName>
    <definedName name="_DAT15" localSheetId="21">#REF!</definedName>
    <definedName name="_DAT15" localSheetId="22">#REF!</definedName>
    <definedName name="_DAT15" localSheetId="24">#REF!</definedName>
    <definedName name="_DAT15" localSheetId="25">#REF!</definedName>
    <definedName name="_DAT15" localSheetId="26">#REF!</definedName>
    <definedName name="_DAT16" localSheetId="7">#REF!</definedName>
    <definedName name="_DAT16" localSheetId="6">#REF!</definedName>
    <definedName name="_DAT16" localSheetId="9">#REF!</definedName>
    <definedName name="_DAT16" localSheetId="10">#REF!</definedName>
    <definedName name="_DAT16" localSheetId="12">#REF!</definedName>
    <definedName name="_DAT16" localSheetId="13">#REF!</definedName>
    <definedName name="_DAT16" localSheetId="15">#REF!</definedName>
    <definedName name="_DAT16" localSheetId="17">#REF!</definedName>
    <definedName name="_DAT16" localSheetId="19">#REF!</definedName>
    <definedName name="_DAT16" localSheetId="20">#REF!</definedName>
    <definedName name="_DAT16" localSheetId="21">#REF!</definedName>
    <definedName name="_DAT16" localSheetId="22">#REF!</definedName>
    <definedName name="_DAT16" localSheetId="24">#REF!</definedName>
    <definedName name="_DAT16" localSheetId="25">#REF!</definedName>
    <definedName name="_DAT16" localSheetId="26">#REF!</definedName>
    <definedName name="_DAT17" localSheetId="7">#REF!</definedName>
    <definedName name="_DAT17" localSheetId="6">#REF!</definedName>
    <definedName name="_DAT17" localSheetId="9">#REF!</definedName>
    <definedName name="_DAT17" localSheetId="10">#REF!</definedName>
    <definedName name="_DAT17" localSheetId="12">#REF!</definedName>
    <definedName name="_DAT17" localSheetId="13">#REF!</definedName>
    <definedName name="_DAT17" localSheetId="15">#REF!</definedName>
    <definedName name="_DAT17" localSheetId="17">#REF!</definedName>
    <definedName name="_DAT17" localSheetId="19">#REF!</definedName>
    <definedName name="_DAT17" localSheetId="20">#REF!</definedName>
    <definedName name="_DAT17" localSheetId="21">#REF!</definedName>
    <definedName name="_DAT17" localSheetId="22">#REF!</definedName>
    <definedName name="_DAT17" localSheetId="24">#REF!</definedName>
    <definedName name="_DAT17" localSheetId="25">#REF!</definedName>
    <definedName name="_DAT17" localSheetId="26">#REF!</definedName>
    <definedName name="_DAT18" localSheetId="7">#REF!</definedName>
    <definedName name="_DAT18" localSheetId="6">#REF!</definedName>
    <definedName name="_DAT18" localSheetId="9">#REF!</definedName>
    <definedName name="_DAT18" localSheetId="10">#REF!</definedName>
    <definedName name="_DAT18" localSheetId="12">#REF!</definedName>
    <definedName name="_DAT18" localSheetId="13">#REF!</definedName>
    <definedName name="_DAT18" localSheetId="15">#REF!</definedName>
    <definedName name="_DAT18" localSheetId="17">#REF!</definedName>
    <definedName name="_DAT18" localSheetId="19">#REF!</definedName>
    <definedName name="_DAT18" localSheetId="20">#REF!</definedName>
    <definedName name="_DAT18" localSheetId="21">#REF!</definedName>
    <definedName name="_DAT18" localSheetId="22">#REF!</definedName>
    <definedName name="_DAT18" localSheetId="24">#REF!</definedName>
    <definedName name="_DAT18" localSheetId="25">#REF!</definedName>
    <definedName name="_DAT18" localSheetId="26">#REF!</definedName>
    <definedName name="_DAT19" localSheetId="7">#REF!</definedName>
    <definedName name="_DAT19" localSheetId="6">#REF!</definedName>
    <definedName name="_DAT19" localSheetId="9">#REF!</definedName>
    <definedName name="_DAT19" localSheetId="10">#REF!</definedName>
    <definedName name="_DAT19" localSheetId="12">#REF!</definedName>
    <definedName name="_DAT19" localSheetId="13">#REF!</definedName>
    <definedName name="_DAT19" localSheetId="15">#REF!</definedName>
    <definedName name="_DAT19" localSheetId="17">#REF!</definedName>
    <definedName name="_DAT19" localSheetId="19">#REF!</definedName>
    <definedName name="_DAT19" localSheetId="20">#REF!</definedName>
    <definedName name="_DAT19" localSheetId="21">#REF!</definedName>
    <definedName name="_DAT19" localSheetId="22">#REF!</definedName>
    <definedName name="_DAT19" localSheetId="24">#REF!</definedName>
    <definedName name="_DAT19" localSheetId="25">#REF!</definedName>
    <definedName name="_DAT19" localSheetId="26">#REF!</definedName>
    <definedName name="_DAT2" localSheetId="7">#REF!</definedName>
    <definedName name="_DAT2" localSheetId="6">#REF!</definedName>
    <definedName name="_DAT2" localSheetId="9">#REF!</definedName>
    <definedName name="_DAT2" localSheetId="10">#REF!</definedName>
    <definedName name="_DAT2" localSheetId="12">#REF!</definedName>
    <definedName name="_DAT2" localSheetId="13">#REF!</definedName>
    <definedName name="_DAT2" localSheetId="15">#REF!</definedName>
    <definedName name="_DAT2" localSheetId="17">#REF!</definedName>
    <definedName name="_DAT2" localSheetId="19">#REF!</definedName>
    <definedName name="_DAT2" localSheetId="20">#REF!</definedName>
    <definedName name="_DAT2" localSheetId="21">#REF!</definedName>
    <definedName name="_DAT2" localSheetId="22">#REF!</definedName>
    <definedName name="_DAT2" localSheetId="24">#REF!</definedName>
    <definedName name="_DAT2" localSheetId="25">#REF!</definedName>
    <definedName name="_DAT2" localSheetId="26">#REF!</definedName>
    <definedName name="_DAT20" localSheetId="7">#REF!</definedName>
    <definedName name="_DAT20" localSheetId="6">#REF!</definedName>
    <definedName name="_DAT20" localSheetId="9">#REF!</definedName>
    <definedName name="_DAT20" localSheetId="10">#REF!</definedName>
    <definedName name="_DAT20" localSheetId="12">#REF!</definedName>
    <definedName name="_DAT20" localSheetId="13">#REF!</definedName>
    <definedName name="_DAT20" localSheetId="15">#REF!</definedName>
    <definedName name="_DAT20" localSheetId="17">#REF!</definedName>
    <definedName name="_DAT20" localSheetId="19">#REF!</definedName>
    <definedName name="_DAT20" localSheetId="20">#REF!</definedName>
    <definedName name="_DAT20" localSheetId="21">#REF!</definedName>
    <definedName name="_DAT20" localSheetId="22">#REF!</definedName>
    <definedName name="_DAT20" localSheetId="24">#REF!</definedName>
    <definedName name="_DAT20" localSheetId="25">#REF!</definedName>
    <definedName name="_DAT20" localSheetId="26">#REF!</definedName>
    <definedName name="_DAT21" localSheetId="7">#REF!</definedName>
    <definedName name="_DAT21" localSheetId="6">#REF!</definedName>
    <definedName name="_DAT21" localSheetId="9">#REF!</definedName>
    <definedName name="_DAT21" localSheetId="10">#REF!</definedName>
    <definedName name="_DAT21" localSheetId="12">#REF!</definedName>
    <definedName name="_DAT21" localSheetId="13">#REF!</definedName>
    <definedName name="_DAT21" localSheetId="15">#REF!</definedName>
    <definedName name="_DAT21" localSheetId="17">#REF!</definedName>
    <definedName name="_DAT21" localSheetId="19">#REF!</definedName>
    <definedName name="_DAT21" localSheetId="20">#REF!</definedName>
    <definedName name="_DAT21" localSheetId="21">#REF!</definedName>
    <definedName name="_DAT21" localSheetId="22">#REF!</definedName>
    <definedName name="_DAT21" localSheetId="24">#REF!</definedName>
    <definedName name="_DAT21" localSheetId="25">#REF!</definedName>
    <definedName name="_DAT21" localSheetId="26">#REF!</definedName>
    <definedName name="_DAT22" localSheetId="7">#REF!</definedName>
    <definedName name="_DAT22" localSheetId="6">#REF!</definedName>
    <definedName name="_DAT22" localSheetId="9">#REF!</definedName>
    <definedName name="_DAT22" localSheetId="10">#REF!</definedName>
    <definedName name="_DAT22" localSheetId="12">#REF!</definedName>
    <definedName name="_DAT22" localSheetId="13">#REF!</definedName>
    <definedName name="_DAT22" localSheetId="15">#REF!</definedName>
    <definedName name="_DAT22" localSheetId="17">#REF!</definedName>
    <definedName name="_DAT22" localSheetId="19">#REF!</definedName>
    <definedName name="_DAT22" localSheetId="20">#REF!</definedName>
    <definedName name="_DAT22" localSheetId="21">#REF!</definedName>
    <definedName name="_DAT22" localSheetId="22">#REF!</definedName>
    <definedName name="_DAT22" localSheetId="24">#REF!</definedName>
    <definedName name="_DAT22" localSheetId="25">#REF!</definedName>
    <definedName name="_DAT22" localSheetId="26">#REF!</definedName>
    <definedName name="_DAT23" localSheetId="7">#REF!</definedName>
    <definedName name="_DAT23" localSheetId="6">#REF!</definedName>
    <definedName name="_DAT23" localSheetId="9">#REF!</definedName>
    <definedName name="_DAT23" localSheetId="10">#REF!</definedName>
    <definedName name="_DAT23" localSheetId="12">#REF!</definedName>
    <definedName name="_DAT23" localSheetId="13">#REF!</definedName>
    <definedName name="_DAT23" localSheetId="15">#REF!</definedName>
    <definedName name="_DAT23" localSheetId="17">#REF!</definedName>
    <definedName name="_DAT23" localSheetId="19">#REF!</definedName>
    <definedName name="_DAT23" localSheetId="20">#REF!</definedName>
    <definedName name="_DAT23" localSheetId="21">#REF!</definedName>
    <definedName name="_DAT23" localSheetId="22">#REF!</definedName>
    <definedName name="_DAT23" localSheetId="24">#REF!</definedName>
    <definedName name="_DAT23" localSheetId="25">#REF!</definedName>
    <definedName name="_DAT23" localSheetId="26">#REF!</definedName>
    <definedName name="_DAT24" localSheetId="7">#REF!</definedName>
    <definedName name="_DAT24" localSheetId="6">#REF!</definedName>
    <definedName name="_DAT24" localSheetId="9">#REF!</definedName>
    <definedName name="_DAT24" localSheetId="10">#REF!</definedName>
    <definedName name="_DAT24" localSheetId="12">#REF!</definedName>
    <definedName name="_DAT24" localSheetId="13">#REF!</definedName>
    <definedName name="_DAT24" localSheetId="15">#REF!</definedName>
    <definedName name="_DAT24" localSheetId="17">#REF!</definedName>
    <definedName name="_DAT24" localSheetId="19">#REF!</definedName>
    <definedName name="_DAT24" localSheetId="20">#REF!</definedName>
    <definedName name="_DAT24" localSheetId="21">#REF!</definedName>
    <definedName name="_DAT24" localSheetId="22">#REF!</definedName>
    <definedName name="_DAT24" localSheetId="24">#REF!</definedName>
    <definedName name="_DAT24" localSheetId="25">#REF!</definedName>
    <definedName name="_DAT24" localSheetId="26">#REF!</definedName>
    <definedName name="_DAT25" localSheetId="7">#REF!</definedName>
    <definedName name="_DAT25" localSheetId="6">#REF!</definedName>
    <definedName name="_DAT25" localSheetId="9">#REF!</definedName>
    <definedName name="_DAT25" localSheetId="10">#REF!</definedName>
    <definedName name="_DAT25" localSheetId="12">#REF!</definedName>
    <definedName name="_DAT25" localSheetId="13">#REF!</definedName>
    <definedName name="_DAT25" localSheetId="15">#REF!</definedName>
    <definedName name="_DAT25" localSheetId="17">#REF!</definedName>
    <definedName name="_DAT25" localSheetId="19">#REF!</definedName>
    <definedName name="_DAT25" localSheetId="20">#REF!</definedName>
    <definedName name="_DAT25" localSheetId="21">#REF!</definedName>
    <definedName name="_DAT25" localSheetId="22">#REF!</definedName>
    <definedName name="_DAT25" localSheetId="24">#REF!</definedName>
    <definedName name="_DAT25" localSheetId="25">#REF!</definedName>
    <definedName name="_DAT25" localSheetId="26">#REF!</definedName>
    <definedName name="_DAT26" localSheetId="7">#REF!</definedName>
    <definedName name="_DAT26" localSheetId="6">#REF!</definedName>
    <definedName name="_DAT26" localSheetId="9">#REF!</definedName>
    <definedName name="_DAT26" localSheetId="10">#REF!</definedName>
    <definedName name="_DAT26" localSheetId="12">#REF!</definedName>
    <definedName name="_DAT26" localSheetId="13">#REF!</definedName>
    <definedName name="_DAT26" localSheetId="15">#REF!</definedName>
    <definedName name="_DAT26" localSheetId="17">#REF!</definedName>
    <definedName name="_DAT26" localSheetId="19">#REF!</definedName>
    <definedName name="_DAT26" localSheetId="20">#REF!</definedName>
    <definedName name="_DAT26" localSheetId="21">#REF!</definedName>
    <definedName name="_DAT26" localSheetId="22">#REF!</definedName>
    <definedName name="_DAT26" localSheetId="24">#REF!</definedName>
    <definedName name="_DAT26" localSheetId="25">#REF!</definedName>
    <definedName name="_DAT26" localSheetId="26">#REF!</definedName>
    <definedName name="_DAT3" localSheetId="7">#REF!</definedName>
    <definedName name="_DAT3" localSheetId="6">#REF!</definedName>
    <definedName name="_DAT3" localSheetId="9">#REF!</definedName>
    <definedName name="_DAT3" localSheetId="10">#REF!</definedName>
    <definedName name="_DAT3" localSheetId="12">#REF!</definedName>
    <definedName name="_DAT3" localSheetId="13">#REF!</definedName>
    <definedName name="_DAT3" localSheetId="15">#REF!</definedName>
    <definedName name="_DAT3" localSheetId="17">#REF!</definedName>
    <definedName name="_DAT3" localSheetId="19">#REF!</definedName>
    <definedName name="_DAT3" localSheetId="20">#REF!</definedName>
    <definedName name="_DAT3" localSheetId="21">#REF!</definedName>
    <definedName name="_DAT3" localSheetId="22">#REF!</definedName>
    <definedName name="_DAT3" localSheetId="24">#REF!</definedName>
    <definedName name="_DAT3" localSheetId="25">#REF!</definedName>
    <definedName name="_DAT3" localSheetId="26">#REF!</definedName>
    <definedName name="_DAT4" localSheetId="7">#REF!</definedName>
    <definedName name="_DAT4" localSheetId="6">#REF!</definedName>
    <definedName name="_DAT4" localSheetId="9">#REF!</definedName>
    <definedName name="_DAT4" localSheetId="10">#REF!</definedName>
    <definedName name="_DAT4" localSheetId="12">#REF!</definedName>
    <definedName name="_DAT4" localSheetId="13">#REF!</definedName>
    <definedName name="_DAT4" localSheetId="15">#REF!</definedName>
    <definedName name="_DAT4" localSheetId="17">#REF!</definedName>
    <definedName name="_DAT4" localSheetId="19">#REF!</definedName>
    <definedName name="_DAT4" localSheetId="20">#REF!</definedName>
    <definedName name="_DAT4" localSheetId="21">#REF!</definedName>
    <definedName name="_DAT4" localSheetId="22">#REF!</definedName>
    <definedName name="_DAT4" localSheetId="24">#REF!</definedName>
    <definedName name="_DAT4" localSheetId="25">#REF!</definedName>
    <definedName name="_DAT4" localSheetId="26">#REF!</definedName>
    <definedName name="_DAT5" localSheetId="7">#REF!</definedName>
    <definedName name="_DAT5" localSheetId="6">#REF!</definedName>
    <definedName name="_DAT5" localSheetId="9">#REF!</definedName>
    <definedName name="_DAT5" localSheetId="10">#REF!</definedName>
    <definedName name="_DAT5" localSheetId="12">#REF!</definedName>
    <definedName name="_DAT5" localSheetId="13">#REF!</definedName>
    <definedName name="_DAT5" localSheetId="15">#REF!</definedName>
    <definedName name="_DAT5" localSheetId="17">#REF!</definedName>
    <definedName name="_DAT5" localSheetId="19">#REF!</definedName>
    <definedName name="_DAT5" localSheetId="20">#REF!</definedName>
    <definedName name="_DAT5" localSheetId="21">#REF!</definedName>
    <definedName name="_DAT5" localSheetId="22">#REF!</definedName>
    <definedName name="_DAT5" localSheetId="24">#REF!</definedName>
    <definedName name="_DAT5" localSheetId="25">#REF!</definedName>
    <definedName name="_DAT5" localSheetId="26">#REF!</definedName>
    <definedName name="_DAT6" localSheetId="7">#REF!</definedName>
    <definedName name="_DAT6" localSheetId="6">#REF!</definedName>
    <definedName name="_DAT6" localSheetId="9">#REF!</definedName>
    <definedName name="_DAT6" localSheetId="10">#REF!</definedName>
    <definedName name="_DAT6" localSheetId="12">#REF!</definedName>
    <definedName name="_DAT6" localSheetId="13">#REF!</definedName>
    <definedName name="_DAT6" localSheetId="15">#REF!</definedName>
    <definedName name="_DAT6" localSheetId="17">#REF!</definedName>
    <definedName name="_DAT6" localSheetId="19">#REF!</definedName>
    <definedName name="_DAT6" localSheetId="20">#REF!</definedName>
    <definedName name="_DAT6" localSheetId="21">#REF!</definedName>
    <definedName name="_DAT6" localSheetId="22">#REF!</definedName>
    <definedName name="_DAT6" localSheetId="24">#REF!</definedName>
    <definedName name="_DAT6" localSheetId="25">#REF!</definedName>
    <definedName name="_DAT6" localSheetId="26">#REF!</definedName>
    <definedName name="_DAT7" localSheetId="7">#REF!</definedName>
    <definedName name="_DAT7" localSheetId="6">#REF!</definedName>
    <definedName name="_DAT7" localSheetId="9">#REF!</definedName>
    <definedName name="_DAT7" localSheetId="10">#REF!</definedName>
    <definedName name="_DAT7" localSheetId="12">#REF!</definedName>
    <definedName name="_DAT7" localSheetId="13">#REF!</definedName>
    <definedName name="_DAT7" localSheetId="15">#REF!</definedName>
    <definedName name="_DAT7" localSheetId="17">#REF!</definedName>
    <definedName name="_DAT7" localSheetId="19">#REF!</definedName>
    <definedName name="_DAT7" localSheetId="20">#REF!</definedName>
    <definedName name="_DAT7" localSheetId="21">#REF!</definedName>
    <definedName name="_DAT7" localSheetId="22">#REF!</definedName>
    <definedName name="_DAT7" localSheetId="24">#REF!</definedName>
    <definedName name="_DAT7" localSheetId="25">#REF!</definedName>
    <definedName name="_DAT7" localSheetId="26">#REF!</definedName>
    <definedName name="_DAT8" localSheetId="7">#REF!</definedName>
    <definedName name="_DAT8" localSheetId="6">#REF!</definedName>
    <definedName name="_DAT8" localSheetId="9">#REF!</definedName>
    <definedName name="_DAT8" localSheetId="10">#REF!</definedName>
    <definedName name="_DAT8" localSheetId="12">#REF!</definedName>
    <definedName name="_DAT8" localSheetId="13">#REF!</definedName>
    <definedName name="_DAT8" localSheetId="15">#REF!</definedName>
    <definedName name="_DAT8" localSheetId="17">#REF!</definedName>
    <definedName name="_DAT8" localSheetId="19">#REF!</definedName>
    <definedName name="_DAT8" localSheetId="20">#REF!</definedName>
    <definedName name="_DAT8" localSheetId="21">#REF!</definedName>
    <definedName name="_DAT8" localSheetId="22">#REF!</definedName>
    <definedName name="_DAT8" localSheetId="24">#REF!</definedName>
    <definedName name="_DAT8" localSheetId="25">#REF!</definedName>
    <definedName name="_DAT8" localSheetId="26">#REF!</definedName>
    <definedName name="_DAT9" localSheetId="7">#REF!</definedName>
    <definedName name="_DAT9" localSheetId="6">#REF!</definedName>
    <definedName name="_DAT9" localSheetId="9">#REF!</definedName>
    <definedName name="_DAT9" localSheetId="10">#REF!</definedName>
    <definedName name="_DAT9" localSheetId="12">#REF!</definedName>
    <definedName name="_DAT9" localSheetId="13">#REF!</definedName>
    <definedName name="_DAT9" localSheetId="15">#REF!</definedName>
    <definedName name="_DAT9" localSheetId="17">#REF!</definedName>
    <definedName name="_DAT9" localSheetId="19">#REF!</definedName>
    <definedName name="_DAT9" localSheetId="20">#REF!</definedName>
    <definedName name="_DAT9" localSheetId="21">#REF!</definedName>
    <definedName name="_DAT9" localSheetId="22">#REF!</definedName>
    <definedName name="_DAT9" localSheetId="24">#REF!</definedName>
    <definedName name="_DAT9" localSheetId="25">#REF!</definedName>
    <definedName name="_DAT9" localSheetId="26">#REF!</definedName>
    <definedName name="_Fill" localSheetId="7" hidden="1">[1]ACOMP!#REF!</definedName>
    <definedName name="_Fill" localSheetId="6" hidden="1">[1]ACOMP!#REF!</definedName>
    <definedName name="_Fill" localSheetId="9" hidden="1">[1]ACOMP!#REF!</definedName>
    <definedName name="_Fill" localSheetId="10" hidden="1">[1]ACOMP!#REF!</definedName>
    <definedName name="_Fill" localSheetId="12" hidden="1">[1]ACOMP!#REF!</definedName>
    <definedName name="_Fill" localSheetId="13" hidden="1">[1]ACOMP!#REF!</definedName>
    <definedName name="_Fill" localSheetId="15" hidden="1">[1]ACOMP!#REF!</definedName>
    <definedName name="_Fill" localSheetId="17" hidden="1">[1]ACOMP!#REF!</definedName>
    <definedName name="_Fill" localSheetId="19" hidden="1">[1]ACOMP!#REF!</definedName>
    <definedName name="_Fill" localSheetId="20" hidden="1">[1]ACOMP!#REF!</definedName>
    <definedName name="_Fill" localSheetId="21" hidden="1">[1]ACOMP!#REF!</definedName>
    <definedName name="_Fill" localSheetId="22" hidden="1">[1]ACOMP!#REF!</definedName>
    <definedName name="_Fill" localSheetId="24" hidden="1">[1]ACOMP!#REF!</definedName>
    <definedName name="_Fill" localSheetId="25" hidden="1">[1]ACOMP!#REF!</definedName>
    <definedName name="_Fill" localSheetId="26" hidden="1">[1]ACOMP!#REF!</definedName>
    <definedName name="_Key1" localSheetId="7" hidden="1">[1]ACOMP!#REF!</definedName>
    <definedName name="_Key1" localSheetId="6" hidden="1">[1]ACOMP!#REF!</definedName>
    <definedName name="_Key1" localSheetId="9" hidden="1">[1]ACOMP!#REF!</definedName>
    <definedName name="_Key1" localSheetId="10" hidden="1">[1]ACOMP!#REF!</definedName>
    <definedName name="_Key1" localSheetId="12" hidden="1">[1]ACOMP!#REF!</definedName>
    <definedName name="_Key1" localSheetId="13" hidden="1">[1]ACOMP!#REF!</definedName>
    <definedName name="_Key1" localSheetId="15" hidden="1">[1]ACOMP!#REF!</definedName>
    <definedName name="_Key1" localSheetId="17" hidden="1">[1]ACOMP!#REF!</definedName>
    <definedName name="_Key1" localSheetId="19" hidden="1">[1]ACOMP!#REF!</definedName>
    <definedName name="_Key1" localSheetId="20" hidden="1">[1]ACOMP!#REF!</definedName>
    <definedName name="_Key1" localSheetId="21" hidden="1">[1]ACOMP!#REF!</definedName>
    <definedName name="_Key1" localSheetId="22" hidden="1">[1]ACOMP!#REF!</definedName>
    <definedName name="_Key1" localSheetId="24" hidden="1">[1]ACOMP!#REF!</definedName>
    <definedName name="_Key1" localSheetId="25" hidden="1">[1]ACOMP!#REF!</definedName>
    <definedName name="_Key1" localSheetId="26" hidden="1">[1]ACOMP!#REF!</definedName>
    <definedName name="_Order1" hidden="1">0</definedName>
    <definedName name="_planilhapu" localSheetId="7">#REF!</definedName>
    <definedName name="_planilhapu" localSheetId="6">#REF!</definedName>
    <definedName name="_planilhapu" localSheetId="9">#REF!</definedName>
    <definedName name="_planilhapu" localSheetId="10">#REF!</definedName>
    <definedName name="_planilhapu" localSheetId="12">#REF!</definedName>
    <definedName name="_planilhapu" localSheetId="13">#REF!</definedName>
    <definedName name="_planilhapu" localSheetId="15">#REF!</definedName>
    <definedName name="_planilhapu" localSheetId="17">#REF!</definedName>
    <definedName name="_planilhapu" localSheetId="19">#REF!</definedName>
    <definedName name="_planilhapu" localSheetId="20">#REF!</definedName>
    <definedName name="_planilhapu" localSheetId="21">#REF!</definedName>
    <definedName name="_planilhapu" localSheetId="22">#REF!</definedName>
    <definedName name="_planilhapu" localSheetId="24">#REF!</definedName>
    <definedName name="_planilhapu" localSheetId="25">#REF!</definedName>
    <definedName name="_planilhapu" localSheetId="26">#REF!</definedName>
    <definedName name="_Sort" localSheetId="7" hidden="1">[1]ACOMP!#REF!</definedName>
    <definedName name="_Sort" localSheetId="6" hidden="1">[1]ACOMP!#REF!</definedName>
    <definedName name="_Sort" localSheetId="9" hidden="1">[1]ACOMP!#REF!</definedName>
    <definedName name="_Sort" localSheetId="10" hidden="1">[1]ACOMP!#REF!</definedName>
    <definedName name="_Sort" localSheetId="12" hidden="1">[1]ACOMP!#REF!</definedName>
    <definedName name="_Sort" localSheetId="13" hidden="1">[1]ACOMP!#REF!</definedName>
    <definedName name="_Sort" localSheetId="15" hidden="1">[1]ACOMP!#REF!</definedName>
    <definedName name="_Sort" localSheetId="17" hidden="1">[1]ACOMP!#REF!</definedName>
    <definedName name="_Sort" localSheetId="19" hidden="1">[1]ACOMP!#REF!</definedName>
    <definedName name="_Sort" localSheetId="20" hidden="1">[1]ACOMP!#REF!</definedName>
    <definedName name="_Sort" localSheetId="21" hidden="1">[1]ACOMP!#REF!</definedName>
    <definedName name="_Sort" localSheetId="22" hidden="1">[1]ACOMP!#REF!</definedName>
    <definedName name="_Sort" localSheetId="24" hidden="1">[1]ACOMP!#REF!</definedName>
    <definedName name="_Sort" localSheetId="25" hidden="1">[1]ACOMP!#REF!</definedName>
    <definedName name="_Sort" localSheetId="26" hidden="1">[1]ACOMP!#REF!</definedName>
    <definedName name="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aaaaaaaa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bc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af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adm" localSheetId="7">#REF!</definedName>
    <definedName name="adm" localSheetId="6">#REF!</definedName>
    <definedName name="adm" localSheetId="9">#REF!</definedName>
    <definedName name="adm" localSheetId="10">#REF!</definedName>
    <definedName name="adm" localSheetId="12">#REF!</definedName>
    <definedName name="adm" localSheetId="13">#REF!</definedName>
    <definedName name="adm" localSheetId="15">#REF!</definedName>
    <definedName name="adm" localSheetId="17">#REF!</definedName>
    <definedName name="adm" localSheetId="19">#REF!</definedName>
    <definedName name="adm" localSheetId="20">#REF!</definedName>
    <definedName name="adm" localSheetId="21">#REF!</definedName>
    <definedName name="adm" localSheetId="22">#REF!</definedName>
    <definedName name="adm" localSheetId="24">#REF!</definedName>
    <definedName name="adm" localSheetId="25">#REF!</definedName>
    <definedName name="adm" localSheetId="26">#REF!</definedName>
    <definedName name="Adm.Central" localSheetId="4">#REF!</definedName>
    <definedName name="Adm.Central" localSheetId="0">' Encargos ADM - Sugerido'!#REF!</definedName>
    <definedName name="Adm.Central" localSheetId="3">#REF!</definedName>
    <definedName name="Adm.Central" localSheetId="7">#REF!</definedName>
    <definedName name="Adm.Central" localSheetId="6">#REF!</definedName>
    <definedName name="Adm.Central" localSheetId="9">#REF!</definedName>
    <definedName name="Adm.Central" localSheetId="10">#REF!</definedName>
    <definedName name="Adm.Central" localSheetId="12">#REF!</definedName>
    <definedName name="Adm.Central" localSheetId="13">#REF!</definedName>
    <definedName name="Adm.Central" localSheetId="15">#REF!</definedName>
    <definedName name="Adm.Central" localSheetId="17">#REF!</definedName>
    <definedName name="Adm.Central" localSheetId="19">#REF!</definedName>
    <definedName name="Adm.Central" localSheetId="20">#REF!</definedName>
    <definedName name="Adm.Central" localSheetId="21">#REF!</definedName>
    <definedName name="Adm.Central" localSheetId="22">#REF!</definedName>
    <definedName name="Adm.Central" localSheetId="24">#REF!</definedName>
    <definedName name="Adm.Central" localSheetId="25">#REF!</definedName>
    <definedName name="Adm.Central" localSheetId="26">#REF!</definedName>
    <definedName name="Adm.Central" localSheetId="2">#REF!</definedName>
    <definedName name="Adm.Central" localSheetId="1">'Encargos Operacional - Sugerido'!#REF!</definedName>
    <definedName name="Adm.Local" localSheetId="4">#REF!</definedName>
    <definedName name="Adm.Local" localSheetId="0">' Encargos ADM - Sugerido'!#REF!</definedName>
    <definedName name="Adm.Local" localSheetId="3">#REF!</definedName>
    <definedName name="Adm.Local" localSheetId="7">#REF!</definedName>
    <definedName name="Adm.Local" localSheetId="6">#REF!</definedName>
    <definedName name="Adm.Local" localSheetId="9">#REF!</definedName>
    <definedName name="Adm.Local" localSheetId="10">#REF!</definedName>
    <definedName name="Adm.Local" localSheetId="12">#REF!</definedName>
    <definedName name="Adm.Local" localSheetId="13">#REF!</definedName>
    <definedName name="Adm.Local" localSheetId="15">#REF!</definedName>
    <definedName name="Adm.Local" localSheetId="17">#REF!</definedName>
    <definedName name="Adm.Local" localSheetId="19">#REF!</definedName>
    <definedName name="Adm.Local" localSheetId="20">#REF!</definedName>
    <definedName name="Adm.Local" localSheetId="21">#REF!</definedName>
    <definedName name="Adm.Local" localSheetId="22">#REF!</definedName>
    <definedName name="Adm.Local" localSheetId="24">#REF!</definedName>
    <definedName name="Adm.Local" localSheetId="25">#REF!</definedName>
    <definedName name="Adm.Local" localSheetId="26">#REF!</definedName>
    <definedName name="Adm.Local" localSheetId="2">#REF!</definedName>
    <definedName name="Adm.Local" localSheetId="1">'Encargos Operacional - Sugerido'!#REF!</definedName>
    <definedName name="ADM_CT">[2]ADM_CT!$A$1</definedName>
    <definedName name="ADM_LT">[2]ADM_LT!$A$1</definedName>
    <definedName name="ADML_BO">[2]ADML_BO!$A$1</definedName>
    <definedName name="ADML_GN">[2]ADML_GN!$A$1</definedName>
    <definedName name="ADML_SB">[2]ADML_SB!$A$1</definedName>
    <definedName name="ADML_SM">[2]ADML_SM!$A$1</definedName>
    <definedName name="ae" localSheetId="7">#REF!</definedName>
    <definedName name="ae" localSheetId="6">#REF!</definedName>
    <definedName name="ae" localSheetId="9">#REF!</definedName>
    <definedName name="ae" localSheetId="10">#REF!</definedName>
    <definedName name="ae" localSheetId="12">#REF!</definedName>
    <definedName name="ae" localSheetId="13">#REF!</definedName>
    <definedName name="ae" localSheetId="15">#REF!</definedName>
    <definedName name="ae" localSheetId="17">#REF!</definedName>
    <definedName name="ae" localSheetId="19">#REF!</definedName>
    <definedName name="ae" localSheetId="20">#REF!</definedName>
    <definedName name="ae" localSheetId="21">#REF!</definedName>
    <definedName name="ae" localSheetId="22">#REF!</definedName>
    <definedName name="ae" localSheetId="24">#REF!</definedName>
    <definedName name="ae" localSheetId="25">#REF!</definedName>
    <definedName name="ae" localSheetId="26">#REF!</definedName>
    <definedName name="Aliment.Adm.Local" localSheetId="4">#REF!</definedName>
    <definedName name="Aliment.Adm.Local" localSheetId="0">' Encargos ADM - Sugerido'!#REF!</definedName>
    <definedName name="Aliment.Adm.Local" localSheetId="3">#REF!</definedName>
    <definedName name="Aliment.Adm.Local" localSheetId="7">#REF!</definedName>
    <definedName name="Aliment.Adm.Local" localSheetId="6">#REF!</definedName>
    <definedName name="Aliment.Adm.Local" localSheetId="9">#REF!</definedName>
    <definedName name="Aliment.Adm.Local" localSheetId="10">#REF!</definedName>
    <definedName name="Aliment.Adm.Local" localSheetId="12">#REF!</definedName>
    <definedName name="Aliment.Adm.Local" localSheetId="13">#REF!</definedName>
    <definedName name="Aliment.Adm.Local" localSheetId="15">#REF!</definedName>
    <definedName name="Aliment.Adm.Local" localSheetId="17">#REF!</definedName>
    <definedName name="Aliment.Adm.Local" localSheetId="19">#REF!</definedName>
    <definedName name="Aliment.Adm.Local" localSheetId="20">#REF!</definedName>
    <definedName name="Aliment.Adm.Local" localSheetId="21">#REF!</definedName>
    <definedName name="Aliment.Adm.Local" localSheetId="22">#REF!</definedName>
    <definedName name="Aliment.Adm.Local" localSheetId="24">#REF!</definedName>
    <definedName name="Aliment.Adm.Local" localSheetId="25">#REF!</definedName>
    <definedName name="Aliment.Adm.Local" localSheetId="26">#REF!</definedName>
    <definedName name="Aliment.Adm.Local" localSheetId="2">#REF!</definedName>
    <definedName name="Aliment.Adm.Local" localSheetId="1">'Encargos Operacional - Sugerido'!#REF!</definedName>
    <definedName name="Aliment.MOD" localSheetId="4">#REF!</definedName>
    <definedName name="Aliment.MOD" localSheetId="0">' Encargos ADM - Sugerido'!#REF!</definedName>
    <definedName name="Aliment.MOD" localSheetId="3">#REF!</definedName>
    <definedName name="Aliment.MOD" localSheetId="7">#REF!</definedName>
    <definedName name="Aliment.MOD" localSheetId="6">#REF!</definedName>
    <definedName name="Aliment.MOD" localSheetId="9">#REF!</definedName>
    <definedName name="Aliment.MOD" localSheetId="10">#REF!</definedName>
    <definedName name="Aliment.MOD" localSheetId="12">#REF!</definedName>
    <definedName name="Aliment.MOD" localSheetId="13">#REF!</definedName>
    <definedName name="Aliment.MOD" localSheetId="15">#REF!</definedName>
    <definedName name="Aliment.MOD" localSheetId="17">#REF!</definedName>
    <definedName name="Aliment.MOD" localSheetId="19">#REF!</definedName>
    <definedName name="Aliment.MOD" localSheetId="20">#REF!</definedName>
    <definedName name="Aliment.MOD" localSheetId="21">#REF!</definedName>
    <definedName name="Aliment.MOD" localSheetId="22">#REF!</definedName>
    <definedName name="Aliment.MOD" localSheetId="24">#REF!</definedName>
    <definedName name="Aliment.MOD" localSheetId="25">#REF!</definedName>
    <definedName name="Aliment.MOD" localSheetId="26">#REF!</definedName>
    <definedName name="Aliment.MOD" localSheetId="2">#REF!</definedName>
    <definedName name="Aliment.MOD" localSheetId="1">'Encargos Operacional - Sugerido'!#REF!</definedName>
    <definedName name="ANÁLISE" localSheetId="7">#REF!</definedName>
    <definedName name="ANÁLISE" localSheetId="6">#REF!</definedName>
    <definedName name="ANÁLISE" localSheetId="9">#REF!</definedName>
    <definedName name="ANÁLISE" localSheetId="10">#REF!</definedName>
    <definedName name="ANÁLISE" localSheetId="12">#REF!</definedName>
    <definedName name="ANÁLISE" localSheetId="13">#REF!</definedName>
    <definedName name="ANÁLISE" localSheetId="15">#REF!</definedName>
    <definedName name="ANÁLISE" localSheetId="17">#REF!</definedName>
    <definedName name="ANÁLISE" localSheetId="19">#REF!</definedName>
    <definedName name="ANÁLISE" localSheetId="20">#REF!</definedName>
    <definedName name="ANÁLISE" localSheetId="21">#REF!</definedName>
    <definedName name="ANÁLISE" localSheetId="22">#REF!</definedName>
    <definedName name="ANÁLISE" localSheetId="24">#REF!</definedName>
    <definedName name="ANÁLISE" localSheetId="25">#REF!</definedName>
    <definedName name="ANÁLISE" localSheetId="26">#REF!</definedName>
    <definedName name="anexo_I" localSheetId="7">#REF!</definedName>
    <definedName name="anexo_I" localSheetId="6">#REF!</definedName>
    <definedName name="anexo_I" localSheetId="9">#REF!</definedName>
    <definedName name="anexo_I" localSheetId="10">#REF!</definedName>
    <definedName name="anexo_I" localSheetId="12">#REF!</definedName>
    <definedName name="anexo_I" localSheetId="13">#REF!</definedName>
    <definedName name="anexo_I" localSheetId="15">#REF!</definedName>
    <definedName name="anexo_I" localSheetId="17">#REF!</definedName>
    <definedName name="anexo_I" localSheetId="19">#REF!</definedName>
    <definedName name="anexo_I" localSheetId="20">#REF!</definedName>
    <definedName name="anexo_I" localSheetId="21">#REF!</definedName>
    <definedName name="anexo_I" localSheetId="22">#REF!</definedName>
    <definedName name="anexo_I" localSheetId="24">#REF!</definedName>
    <definedName name="anexo_I" localSheetId="25">#REF!</definedName>
    <definedName name="anexo_I" localSheetId="26">#REF!</definedName>
    <definedName name="ApoioTécnico" localSheetId="4">#REF!</definedName>
    <definedName name="ApoioTécnico" localSheetId="0">' Encargos ADM - Sugerido'!#REF!</definedName>
    <definedName name="ApoioTécnico" localSheetId="3">#REF!</definedName>
    <definedName name="ApoioTécnico" localSheetId="7">#REF!</definedName>
    <definedName name="ApoioTécnico" localSheetId="6">#REF!</definedName>
    <definedName name="ApoioTécnico" localSheetId="9">#REF!</definedName>
    <definedName name="ApoioTécnico" localSheetId="10">#REF!</definedName>
    <definedName name="ApoioTécnico" localSheetId="12">#REF!</definedName>
    <definedName name="ApoioTécnico" localSheetId="13">#REF!</definedName>
    <definedName name="ApoioTécnico" localSheetId="15">#REF!</definedName>
    <definedName name="ApoioTécnico" localSheetId="17">#REF!</definedName>
    <definedName name="ApoioTécnico" localSheetId="19">#REF!</definedName>
    <definedName name="ApoioTécnico" localSheetId="20">#REF!</definedName>
    <definedName name="ApoioTécnico" localSheetId="21">#REF!</definedName>
    <definedName name="ApoioTécnico" localSheetId="22">#REF!</definedName>
    <definedName name="ApoioTécnico" localSheetId="24">#REF!</definedName>
    <definedName name="ApoioTécnico" localSheetId="25">#REF!</definedName>
    <definedName name="ApoioTécnico" localSheetId="26">#REF!</definedName>
    <definedName name="ApoioTécnico" localSheetId="2">#REF!</definedName>
    <definedName name="ApoioTécnico" localSheetId="1">'Encargos Operacional - Sugerido'!#REF!</definedName>
    <definedName name="_xlnm.Print_Area" localSheetId="4">' Banco de Dados'!$B$2:$H$104</definedName>
    <definedName name="_xlnm.Print_Area" localSheetId="7">'1.0 - Aterro (Sanitario)'!$B$1:$I$224</definedName>
    <definedName name="_xlnm.Print_Area" localSheetId="6">'1.0 - Transporte'!$B$1:$I$224</definedName>
    <definedName name="_xlnm.Print_Area" localSheetId="8">'1.01'!$A$1:$I$66</definedName>
    <definedName name="_xlnm.Print_Area" localSheetId="9">'1.02'!$A$1:$I$66</definedName>
    <definedName name="_xlnm.Print_Area" localSheetId="10">'1.02.1'!$A$1:$I$66</definedName>
    <definedName name="_xlnm.Print_Area" localSheetId="11">'1.03'!$A$1:$I$66</definedName>
    <definedName name="_xlnm.Print_Area" localSheetId="12">'1.04'!$A$1:$I$66</definedName>
    <definedName name="_xlnm.Print_Area" localSheetId="13">'1.04.1'!$A$1:$I$66</definedName>
    <definedName name="_xlnm.Print_Area" localSheetId="14">'1.05'!$A$1:$I$66</definedName>
    <definedName name="_xlnm.Print_Area" localSheetId="15">'1.06'!$A$1:$I$66</definedName>
    <definedName name="_xlnm.Print_Area" localSheetId="16">'1.07'!$A$1:$I$66</definedName>
    <definedName name="_xlnm.Print_Area" localSheetId="17">'1.08'!$A$1:$I$66</definedName>
    <definedName name="_xlnm.Print_Area" localSheetId="18">'1.09'!$A$1:$I$66</definedName>
    <definedName name="_xlnm.Print_Area" localSheetId="19">'1.10'!$A$1:$I$66</definedName>
    <definedName name="_xlnm.Print_Area" localSheetId="20">'1.11'!$A$1:$I$66</definedName>
    <definedName name="_xlnm.Print_Area" localSheetId="21">'1.12'!$A$1:$I$66</definedName>
    <definedName name="_xlnm.Print_Area" localSheetId="23">'1.13'!$A$1:$I$66</definedName>
    <definedName name="_xlnm.Print_Area" localSheetId="22">'1.14'!$A$1:$I$66</definedName>
    <definedName name="_xlnm.Print_Area" localSheetId="24">'1.15'!$A$1:$I$66</definedName>
    <definedName name="_xlnm.Print_Area" localSheetId="25">'1.16'!$A$1:$I$66</definedName>
    <definedName name="_xlnm.Print_Area" localSheetId="26">'1.17'!$A$1:$I$66</definedName>
    <definedName name="_xlnm.Print_Area" localSheetId="2">'Banco Dados Máquinas'!$A$1:$T$25</definedName>
    <definedName name="_xlnm.Print_Area" localSheetId="5">'Planilha Básica - Lixo'!$A$1:$G$21</definedName>
    <definedName name="Área_impressão_IM" localSheetId="7">#REF!</definedName>
    <definedName name="Área_impressão_IM" localSheetId="6">#REF!</definedName>
    <definedName name="Área_impressão_IM" localSheetId="9">#REF!</definedName>
    <definedName name="Área_impressão_IM" localSheetId="10">#REF!</definedName>
    <definedName name="Área_impressão_IM" localSheetId="12">#REF!</definedName>
    <definedName name="Área_impressão_IM" localSheetId="13">#REF!</definedName>
    <definedName name="Área_impressão_IM" localSheetId="15">#REF!</definedName>
    <definedName name="Área_impressão_IM" localSheetId="17">#REF!</definedName>
    <definedName name="Área_impressão_IM" localSheetId="19">#REF!</definedName>
    <definedName name="Área_impressão_IM" localSheetId="20">#REF!</definedName>
    <definedName name="Área_impressão_IM" localSheetId="21">#REF!</definedName>
    <definedName name="Área_impressão_IM" localSheetId="22">#REF!</definedName>
    <definedName name="Área_impressão_IM" localSheetId="24">#REF!</definedName>
    <definedName name="Área_impressão_IM" localSheetId="25">#REF!</definedName>
    <definedName name="Área_impressão_IM" localSheetId="26">#REF!</definedName>
    <definedName name="Ass.Méd.Adm.Local" localSheetId="4">#REF!</definedName>
    <definedName name="Ass.Méd.Adm.Local" localSheetId="0">' Encargos ADM - Sugerido'!#REF!</definedName>
    <definedName name="Ass.Méd.Adm.Local" localSheetId="3">#REF!</definedName>
    <definedName name="Ass.Méd.Adm.Local" localSheetId="7">#REF!</definedName>
    <definedName name="Ass.Méd.Adm.Local" localSheetId="6">#REF!</definedName>
    <definedName name="Ass.Méd.Adm.Local" localSheetId="9">#REF!</definedName>
    <definedName name="Ass.Méd.Adm.Local" localSheetId="10">#REF!</definedName>
    <definedName name="Ass.Méd.Adm.Local" localSheetId="12">#REF!</definedName>
    <definedName name="Ass.Méd.Adm.Local" localSheetId="13">#REF!</definedName>
    <definedName name="Ass.Méd.Adm.Local" localSheetId="15">#REF!</definedName>
    <definedName name="Ass.Méd.Adm.Local" localSheetId="17">#REF!</definedName>
    <definedName name="Ass.Méd.Adm.Local" localSheetId="19">#REF!</definedName>
    <definedName name="Ass.Méd.Adm.Local" localSheetId="20">#REF!</definedName>
    <definedName name="Ass.Méd.Adm.Local" localSheetId="21">#REF!</definedName>
    <definedName name="Ass.Méd.Adm.Local" localSheetId="22">#REF!</definedName>
    <definedName name="Ass.Méd.Adm.Local" localSheetId="24">#REF!</definedName>
    <definedName name="Ass.Méd.Adm.Local" localSheetId="25">#REF!</definedName>
    <definedName name="Ass.Méd.Adm.Local" localSheetId="26">#REF!</definedName>
    <definedName name="Ass.Méd.Adm.Local" localSheetId="2">#REF!</definedName>
    <definedName name="Ass.Méd.Adm.Local" localSheetId="1">'Encargos Operacional - Sugerido'!#REF!</definedName>
    <definedName name="Assist.Médica" localSheetId="4">#REF!</definedName>
    <definedName name="Assist.Médica" localSheetId="0">' Encargos ADM - Sugerido'!#REF!</definedName>
    <definedName name="Assist.Médica" localSheetId="3">#REF!</definedName>
    <definedName name="Assist.Médica" localSheetId="7">#REF!</definedName>
    <definedName name="Assist.Médica" localSheetId="6">#REF!</definedName>
    <definedName name="Assist.Médica" localSheetId="9">#REF!</definedName>
    <definedName name="Assist.Médica" localSheetId="10">#REF!</definedName>
    <definedName name="Assist.Médica" localSheetId="12">#REF!</definedName>
    <definedName name="Assist.Médica" localSheetId="13">#REF!</definedName>
    <definedName name="Assist.Médica" localSheetId="15">#REF!</definedName>
    <definedName name="Assist.Médica" localSheetId="17">#REF!</definedName>
    <definedName name="Assist.Médica" localSheetId="19">#REF!</definedName>
    <definedName name="Assist.Médica" localSheetId="20">#REF!</definedName>
    <definedName name="Assist.Médica" localSheetId="21">#REF!</definedName>
    <definedName name="Assist.Médica" localSheetId="22">#REF!</definedName>
    <definedName name="Assist.Médica" localSheetId="24">#REF!</definedName>
    <definedName name="Assist.Médica" localSheetId="25">#REF!</definedName>
    <definedName name="Assist.Médica" localSheetId="26">#REF!</definedName>
    <definedName name="Assist.Médica" localSheetId="2">#REF!</definedName>
    <definedName name="Assist.Médica" localSheetId="1">'Encargos Operacional - Sugerido'!#REF!</definedName>
    <definedName name="ATIV_P_PREST_COMPARATIVO" localSheetId="4">OFFSET(#REF!,VLOOKUP(#REF!,#REF!,2,FALSE)-1,0,COUNTIF(#REF!,#REF!))</definedName>
    <definedName name="ATIV_P_PREST_COMPARATIVO" localSheetId="0">OFFSET(#REF!,VLOOKUP(#REF!,#REF!,2,FALSE)-1,0,COUNTIF(#REF!,#REF!))</definedName>
    <definedName name="ATIV_P_PREST_COMPARATIVO" localSheetId="3">OFFSET(#REF!,VLOOKUP(#REF!,#REF!,2,FALSE)-1,0,COUNTIF(#REF!,#REF!))</definedName>
    <definedName name="ATIV_P_PREST_COMPARATIVO" localSheetId="7">OFFSET(#REF!,VLOOKUP(#REF!,#REF!,2,FALSE)-1,0,COUNTIF(#REF!,#REF!))</definedName>
    <definedName name="ATIV_P_PREST_COMPARATIVO" localSheetId="6">OFFSET(#REF!,VLOOKUP(#REF!,#REF!,2,FALSE)-1,0,COUNTIF(#REF!,#REF!))</definedName>
    <definedName name="ATIV_P_PREST_COMPARATIVO" localSheetId="9">OFFSET(#REF!,VLOOKUP(#REF!,#REF!,2,FALSE)-1,0,COUNTIF(#REF!,#REF!))</definedName>
    <definedName name="ATIV_P_PREST_COMPARATIVO" localSheetId="10">OFFSET(#REF!,VLOOKUP(#REF!,#REF!,2,FALSE)-1,0,COUNTIF(#REF!,#REF!))</definedName>
    <definedName name="ATIV_P_PREST_COMPARATIVO" localSheetId="12">OFFSET(#REF!,VLOOKUP(#REF!,#REF!,2,FALSE)-1,0,COUNTIF(#REF!,#REF!))</definedName>
    <definedName name="ATIV_P_PREST_COMPARATIVO" localSheetId="13">OFFSET(#REF!,VLOOKUP(#REF!,#REF!,2,FALSE)-1,0,COUNTIF(#REF!,#REF!))</definedName>
    <definedName name="ATIV_P_PREST_COMPARATIVO" localSheetId="15">OFFSET(#REF!,VLOOKUP(#REF!,#REF!,2,FALSE)-1,0,COUNTIF(#REF!,#REF!))</definedName>
    <definedName name="ATIV_P_PREST_COMPARATIVO" localSheetId="17">OFFSET(#REF!,VLOOKUP(#REF!,#REF!,2,FALSE)-1,0,COUNTIF(#REF!,#REF!))</definedName>
    <definedName name="ATIV_P_PREST_COMPARATIVO" localSheetId="19">OFFSET(#REF!,VLOOKUP(#REF!,#REF!,2,FALSE)-1,0,COUNTIF(#REF!,#REF!))</definedName>
    <definedName name="ATIV_P_PREST_COMPARATIVO" localSheetId="20">OFFSET(#REF!,VLOOKUP(#REF!,#REF!,2,FALSE)-1,0,COUNTIF(#REF!,#REF!))</definedName>
    <definedName name="ATIV_P_PREST_COMPARATIVO" localSheetId="21">OFFSET(#REF!,VLOOKUP(#REF!,#REF!,2,FALSE)-1,0,COUNTIF(#REF!,#REF!))</definedName>
    <definedName name="ATIV_P_PREST_COMPARATIVO" localSheetId="22">OFFSET(#REF!,VLOOKUP(#REF!,#REF!,2,FALSE)-1,0,COUNTIF(#REF!,#REF!))</definedName>
    <definedName name="ATIV_P_PREST_COMPARATIVO" localSheetId="24">OFFSET(#REF!,VLOOKUP(#REF!,#REF!,2,FALSE)-1,0,COUNTIF(#REF!,#REF!))</definedName>
    <definedName name="ATIV_P_PREST_COMPARATIVO" localSheetId="25">OFFSET(#REF!,VLOOKUP(#REF!,#REF!,2,FALSE)-1,0,COUNTIF(#REF!,#REF!))</definedName>
    <definedName name="ATIV_P_PREST_COMPARATIVO" localSheetId="26">OFFSET(#REF!,VLOOKUP(#REF!,#REF!,2,FALSE)-1,0,COUNTIF(#REF!,#REF!))</definedName>
    <definedName name="ATIV_P_PREST_COMPARATIVO" localSheetId="2">OFFSET(#REF!,VLOOKUP(#REF!,#REF!,2,FALSE)-1,0,COUNTIF(#REF!,#REF!))</definedName>
    <definedName name="ATIV_P_PREST_COMPARATIVO" localSheetId="1">OFFSET(#REF!,VLOOKUP(#REF!,#REF!,2,FALSE)-1,0,COUNTIF(#REF!,#REF!))</definedName>
    <definedName name="ativ_p_prest_comparativo1" localSheetId="1">OFFSET('[3]Cad Atividade p Prest'!$D$4,VLOOKUP('[3]SUZANO X PRESTADOR'!$X$7:$AC$7,'[3]Cad Atividade p Prest'!$B$4:$C$499,2,FALSE)-1,0,COUNTIF('[3]Cad Atividade p Prest'!$B$4:$B$499,'[3]SUZANO X PRESTADOR'!$X$7:$AC$7))</definedName>
    <definedName name="ATIV_P_PREST_PRESTADOR" localSheetId="7">OFFSET('[4]Cad Atividade p Prest'!$D$4,VLOOKUP(#REF!,'[4]Cad Atividade p Prest'!$B$4:$C$499,2,FALSE)-1,0,COUNTIF('[4]Cad Atividade p Prest'!$B$4:$B$499,#REF!))</definedName>
    <definedName name="ATIV_P_PREST_PRESTADOR" localSheetId="6">OFFSET('[4]Cad Atividade p Prest'!$D$4,VLOOKUP(#REF!,'[4]Cad Atividade p Prest'!$B$4:$C$499,2,FALSE)-1,0,COUNTIF('[4]Cad Atividade p Prest'!$B$4:$B$499,#REF!))</definedName>
    <definedName name="ATIV_P_PREST_PRESTADOR" localSheetId="9">OFFSET('[4]Cad Atividade p Prest'!$D$4,VLOOKUP(#REF!,'[4]Cad Atividade p Prest'!$B$4:$C$499,2,FALSE)-1,0,COUNTIF('[4]Cad Atividade p Prest'!$B$4:$B$499,#REF!))</definedName>
    <definedName name="ATIV_P_PREST_PRESTADOR" localSheetId="10">OFFSET('[4]Cad Atividade p Prest'!$D$4,VLOOKUP(#REF!,'[4]Cad Atividade p Prest'!$B$4:$C$499,2,FALSE)-1,0,COUNTIF('[4]Cad Atividade p Prest'!$B$4:$B$499,#REF!))</definedName>
    <definedName name="ATIV_P_PREST_PRESTADOR" localSheetId="12">OFFSET('[4]Cad Atividade p Prest'!$D$4,VLOOKUP(#REF!,'[4]Cad Atividade p Prest'!$B$4:$C$499,2,FALSE)-1,0,COUNTIF('[4]Cad Atividade p Prest'!$B$4:$B$499,#REF!))</definedName>
    <definedName name="ATIV_P_PREST_PRESTADOR" localSheetId="13">OFFSET('[4]Cad Atividade p Prest'!$D$4,VLOOKUP(#REF!,'[4]Cad Atividade p Prest'!$B$4:$C$499,2,FALSE)-1,0,COUNTIF('[4]Cad Atividade p Prest'!$B$4:$B$499,#REF!))</definedName>
    <definedName name="ATIV_P_PREST_PRESTADOR" localSheetId="15">OFFSET('[4]Cad Atividade p Prest'!$D$4,VLOOKUP(#REF!,'[4]Cad Atividade p Prest'!$B$4:$C$499,2,FALSE)-1,0,COUNTIF('[4]Cad Atividade p Prest'!$B$4:$B$499,#REF!))</definedName>
    <definedName name="ATIV_P_PREST_PRESTADOR" localSheetId="17">OFFSET('[4]Cad Atividade p Prest'!$D$4,VLOOKUP(#REF!,'[4]Cad Atividade p Prest'!$B$4:$C$499,2,FALSE)-1,0,COUNTIF('[4]Cad Atividade p Prest'!$B$4:$B$499,#REF!))</definedName>
    <definedName name="ATIV_P_PREST_PRESTADOR" localSheetId="19">OFFSET('[4]Cad Atividade p Prest'!$D$4,VLOOKUP(#REF!,'[4]Cad Atividade p Prest'!$B$4:$C$499,2,FALSE)-1,0,COUNTIF('[4]Cad Atividade p Prest'!$B$4:$B$499,#REF!))</definedName>
    <definedName name="ATIV_P_PREST_PRESTADOR" localSheetId="20">OFFSET('[4]Cad Atividade p Prest'!$D$4,VLOOKUP(#REF!,'[4]Cad Atividade p Prest'!$B$4:$C$499,2,FALSE)-1,0,COUNTIF('[4]Cad Atividade p Prest'!$B$4:$B$499,#REF!))</definedName>
    <definedName name="ATIV_P_PREST_PRESTADOR" localSheetId="21">OFFSET('[4]Cad Atividade p Prest'!$D$4,VLOOKUP(#REF!,'[4]Cad Atividade p Prest'!$B$4:$C$499,2,FALSE)-1,0,COUNTIF('[4]Cad Atividade p Prest'!$B$4:$B$499,#REF!))</definedName>
    <definedName name="ATIV_P_PREST_PRESTADOR" localSheetId="22">OFFSET('[4]Cad Atividade p Prest'!$D$4,VLOOKUP(#REF!,'[4]Cad Atividade p Prest'!$B$4:$C$499,2,FALSE)-1,0,COUNTIF('[4]Cad Atividade p Prest'!$B$4:$B$499,#REF!))</definedName>
    <definedName name="ATIV_P_PREST_PRESTADOR" localSheetId="24">OFFSET('[4]Cad Atividade p Prest'!$D$4,VLOOKUP(#REF!,'[4]Cad Atividade p Prest'!$B$4:$C$499,2,FALSE)-1,0,COUNTIF('[4]Cad Atividade p Prest'!$B$4:$B$499,#REF!))</definedName>
    <definedName name="ATIV_P_PREST_PRESTADOR" localSheetId="25">OFFSET('[4]Cad Atividade p Prest'!$D$4,VLOOKUP(#REF!,'[4]Cad Atividade p Prest'!$B$4:$C$499,2,FALSE)-1,0,COUNTIF('[4]Cad Atividade p Prest'!$B$4:$B$499,#REF!))</definedName>
    <definedName name="ATIV_P_PREST_PRESTADOR" localSheetId="26">OFFSET('[4]Cad Atividade p Prest'!$D$4,VLOOKUP(#REF!,'[4]Cad Atividade p Prest'!$B$4:$C$499,2,FALSE)-1,0,COUNTIF('[4]Cad Atividade p Prest'!$B$4:$B$499,#REF!))</definedName>
    <definedName name="Atividades_e_Preços" localSheetId="7">#REF!</definedName>
    <definedName name="Atividades_e_Preços" localSheetId="6">#REF!</definedName>
    <definedName name="Atividades_e_Preços" localSheetId="9">#REF!</definedName>
    <definedName name="Atividades_e_Preços" localSheetId="10">#REF!</definedName>
    <definedName name="Atividades_e_Preços" localSheetId="12">#REF!</definedName>
    <definedName name="Atividades_e_Preços" localSheetId="13">#REF!</definedName>
    <definedName name="Atividades_e_Preços" localSheetId="15">#REF!</definedName>
    <definedName name="Atividades_e_Preços" localSheetId="17">#REF!</definedName>
    <definedName name="Atividades_e_Preços" localSheetId="19">#REF!</definedName>
    <definedName name="Atividades_e_Preços" localSheetId="20">#REF!</definedName>
    <definedName name="Atividades_e_Preços" localSheetId="21">#REF!</definedName>
    <definedName name="Atividades_e_Preços" localSheetId="22">#REF!</definedName>
    <definedName name="Atividades_e_Preços" localSheetId="24">#REF!</definedName>
    <definedName name="Atividades_e_Preços" localSheetId="25">#REF!</definedName>
    <definedName name="Atividades_e_Preços" localSheetId="26">#REF!</definedName>
    <definedName name="ATIVIDADES_SUZANO">OFFSET('[4]Cad Atividade'!$C$5,0,0,COUNTA('[4]Cad Atividade'!$C$5:$C$500))</definedName>
    <definedName name="b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BO">[2]BO!$A$1</definedName>
    <definedName name="BO_2">'[2]BO (2)'!$A$1</definedName>
    <definedName name="caetano" localSheetId="7">#REF!</definedName>
    <definedName name="caetano" localSheetId="6">#REF!</definedName>
    <definedName name="caetano" localSheetId="9">#REF!</definedName>
    <definedName name="caetano" localSheetId="10">#REF!</definedName>
    <definedName name="caetano" localSheetId="12">#REF!</definedName>
    <definedName name="caetano" localSheetId="13">#REF!</definedName>
    <definedName name="caetano" localSheetId="15">#REF!</definedName>
    <definedName name="caetano" localSheetId="17">#REF!</definedName>
    <definedName name="caetano" localSheetId="19">#REF!</definedName>
    <definedName name="caetano" localSheetId="20">#REF!</definedName>
    <definedName name="caetano" localSheetId="21">#REF!</definedName>
    <definedName name="caetano" localSheetId="22">#REF!</definedName>
    <definedName name="caetano" localSheetId="24">#REF!</definedName>
    <definedName name="caetano" localSheetId="25">#REF!</definedName>
    <definedName name="caetano" localSheetId="26">#REF!</definedName>
    <definedName name="CAPA" localSheetId="7">#REF!</definedName>
    <definedName name="CAPA" localSheetId="6">#REF!</definedName>
    <definedName name="CAPA" localSheetId="9">#REF!</definedName>
    <definedName name="CAPA" localSheetId="10">#REF!</definedName>
    <definedName name="CAPA" localSheetId="12">#REF!</definedName>
    <definedName name="CAPA" localSheetId="13">#REF!</definedName>
    <definedName name="CAPA" localSheetId="15">#REF!</definedName>
    <definedName name="CAPA" localSheetId="17">#REF!</definedName>
    <definedName name="CAPA" localSheetId="19">#REF!</definedName>
    <definedName name="CAPA" localSheetId="20">#REF!</definedName>
    <definedName name="CAPA" localSheetId="21">#REF!</definedName>
    <definedName name="CAPA" localSheetId="22">#REF!</definedName>
    <definedName name="CAPA" localSheetId="24">#REF!</definedName>
    <definedName name="CAPA" localSheetId="25">#REF!</definedName>
    <definedName name="CAPA" localSheetId="26">#REF!</definedName>
    <definedName name="CARGO">OFFSET('[4]Listas de Validação'!$F$30,0,0,COUNTA('[4]Dados Corporativos'!$D$10:$O$10),1)</definedName>
    <definedName name="CL" localSheetId="7">[1]ACOMP!#REF!</definedName>
    <definedName name="CL" localSheetId="6">[1]ACOMP!#REF!</definedName>
    <definedName name="CL" localSheetId="9">[1]ACOMP!#REF!</definedName>
    <definedName name="CL" localSheetId="10">[1]ACOMP!#REF!</definedName>
    <definedName name="CL" localSheetId="12">[1]ACOMP!#REF!</definedName>
    <definedName name="CL" localSheetId="13">[1]ACOMP!#REF!</definedName>
    <definedName name="CL" localSheetId="15">[1]ACOMP!#REF!</definedName>
    <definedName name="CL" localSheetId="17">[1]ACOMP!#REF!</definedName>
    <definedName name="CL" localSheetId="19">[1]ACOMP!#REF!</definedName>
    <definedName name="CL" localSheetId="20">[1]ACOMP!#REF!</definedName>
    <definedName name="CL" localSheetId="21">[1]ACOMP!#REF!</definedName>
    <definedName name="CL" localSheetId="22">[1]ACOMP!#REF!</definedName>
    <definedName name="CL" localSheetId="24">[1]ACOMP!#REF!</definedName>
    <definedName name="CL" localSheetId="25">[1]ACOMP!#REF!</definedName>
    <definedName name="CL" localSheetId="26">[1]ACOMP!#REF!</definedName>
    <definedName name="COL_TRANS">[2]COL_TRANS!$A$1</definedName>
    <definedName name="COLG">[2]COLG!$A$1</definedName>
    <definedName name="COLSM">[2]COLSM!$A$1</definedName>
    <definedName name="COLT">[2]COLT!$A$1</definedName>
    <definedName name="Comb.OpçãoLocação" localSheetId="4">#REF!</definedName>
    <definedName name="Comb.OpçãoLocação" localSheetId="0">' Encargos ADM - Sugerido'!#REF!</definedName>
    <definedName name="Comb.OpçãoLocação" localSheetId="3">#REF!</definedName>
    <definedName name="Comb.OpçãoLocação" localSheetId="7">#REF!</definedName>
    <definedName name="Comb.OpçãoLocação" localSheetId="6">#REF!</definedName>
    <definedName name="Comb.OpçãoLocação" localSheetId="9">#REF!</definedName>
    <definedName name="Comb.OpçãoLocação" localSheetId="10">#REF!</definedName>
    <definedName name="Comb.OpçãoLocação" localSheetId="12">#REF!</definedName>
    <definedName name="Comb.OpçãoLocação" localSheetId="13">#REF!</definedName>
    <definedName name="Comb.OpçãoLocação" localSheetId="15">#REF!</definedName>
    <definedName name="Comb.OpçãoLocação" localSheetId="17">#REF!</definedName>
    <definedName name="Comb.OpçãoLocação" localSheetId="19">#REF!</definedName>
    <definedName name="Comb.OpçãoLocação" localSheetId="20">#REF!</definedName>
    <definedName name="Comb.OpçãoLocação" localSheetId="21">#REF!</definedName>
    <definedName name="Comb.OpçãoLocação" localSheetId="22">#REF!</definedName>
    <definedName name="Comb.OpçãoLocação" localSheetId="24">#REF!</definedName>
    <definedName name="Comb.OpçãoLocação" localSheetId="25">#REF!</definedName>
    <definedName name="Comb.OpçãoLocação" localSheetId="26">#REF!</definedName>
    <definedName name="Comb.OpçãoLocação" localSheetId="2">#REF!</definedName>
    <definedName name="Comb.OpçãoLocação" localSheetId="1">'Encargos Operacional - Sugerido'!#REF!</definedName>
    <definedName name="Comb.Transp.Operac." localSheetId="4">#REF!</definedName>
    <definedName name="Comb.Transp.Operac." localSheetId="0">' Encargos ADM - Sugerido'!#REF!</definedName>
    <definedName name="Comb.Transp.Operac." localSheetId="3">#REF!</definedName>
    <definedName name="Comb.Transp.Operac." localSheetId="7">#REF!</definedName>
    <definedName name="Comb.Transp.Operac." localSheetId="6">#REF!</definedName>
    <definedName name="Comb.Transp.Operac." localSheetId="9">#REF!</definedName>
    <definedName name="Comb.Transp.Operac." localSheetId="10">#REF!</definedName>
    <definedName name="Comb.Transp.Operac." localSheetId="12">#REF!</definedName>
    <definedName name="Comb.Transp.Operac." localSheetId="13">#REF!</definedName>
    <definedName name="Comb.Transp.Operac." localSheetId="15">#REF!</definedName>
    <definedName name="Comb.Transp.Operac." localSheetId="17">#REF!</definedName>
    <definedName name="Comb.Transp.Operac." localSheetId="19">#REF!</definedName>
    <definedName name="Comb.Transp.Operac." localSheetId="20">#REF!</definedName>
    <definedName name="Comb.Transp.Operac." localSheetId="21">#REF!</definedName>
    <definedName name="Comb.Transp.Operac." localSheetId="22">#REF!</definedName>
    <definedName name="Comb.Transp.Operac." localSheetId="24">#REF!</definedName>
    <definedName name="Comb.Transp.Operac." localSheetId="25">#REF!</definedName>
    <definedName name="Comb.Transp.Operac." localSheetId="26">#REF!</definedName>
    <definedName name="Comb.Transp.Operac." localSheetId="2">#REF!</definedName>
    <definedName name="Comb.Transp.Operac." localSheetId="1">'Encargos Operacional - Sugerido'!#REF!</definedName>
    <definedName name="Combustível" localSheetId="4">#REF!</definedName>
    <definedName name="Combustível" localSheetId="0">' Encargos ADM - Sugerido'!#REF!</definedName>
    <definedName name="Combustível" localSheetId="3">#REF!</definedName>
    <definedName name="Combustível" localSheetId="7">#REF!</definedName>
    <definedName name="Combustível" localSheetId="6">#REF!</definedName>
    <definedName name="Combustível" localSheetId="9">#REF!</definedName>
    <definedName name="Combustível" localSheetId="10">#REF!</definedName>
    <definedName name="Combustível" localSheetId="12">#REF!</definedName>
    <definedName name="Combustível" localSheetId="13">#REF!</definedName>
    <definedName name="Combustível" localSheetId="15">#REF!</definedName>
    <definedName name="Combustível" localSheetId="17">#REF!</definedName>
    <definedName name="Combustível" localSheetId="19">#REF!</definedName>
    <definedName name="Combustível" localSheetId="20">#REF!</definedName>
    <definedName name="Combustível" localSheetId="21">#REF!</definedName>
    <definedName name="Combustível" localSheetId="22">#REF!</definedName>
    <definedName name="Combustível" localSheetId="24">#REF!</definedName>
    <definedName name="Combustível" localSheetId="25">#REF!</definedName>
    <definedName name="Combustível" localSheetId="26">#REF!</definedName>
    <definedName name="Combustível" localSheetId="2">#REF!</definedName>
    <definedName name="Combustível" localSheetId="1">'Encargos Operacional - Sugerido'!#REF!</definedName>
    <definedName name="CRadio" localSheetId="7">#REF!</definedName>
    <definedName name="CRadio" localSheetId="6">#REF!</definedName>
    <definedName name="CRadio" localSheetId="9">#REF!</definedName>
    <definedName name="CRadio" localSheetId="10">#REF!</definedName>
    <definedName name="CRadio" localSheetId="12">#REF!</definedName>
    <definedName name="CRadio" localSheetId="13">#REF!</definedName>
    <definedName name="CRadio" localSheetId="15">#REF!</definedName>
    <definedName name="CRadio" localSheetId="17">#REF!</definedName>
    <definedName name="CRadio" localSheetId="19">#REF!</definedName>
    <definedName name="CRadio" localSheetId="20">#REF!</definedName>
    <definedName name="CRadio" localSheetId="21">#REF!</definedName>
    <definedName name="CRadio" localSheetId="22">#REF!</definedName>
    <definedName name="CRadio" localSheetId="24">#REF!</definedName>
    <definedName name="CRadio" localSheetId="25">#REF!</definedName>
    <definedName name="CRadio" localSheetId="26">#REF!</definedName>
    <definedName name="Custo_Colheita_Centro_Custo" localSheetId="1">[5]Custos_Z_CCA_C11!$B$21:$B$65536</definedName>
    <definedName name="Custo_Colheita_Conta" localSheetId="1">[5]Custos_Z_CCA_C11!$C$21:$C$65536</definedName>
    <definedName name="Custo_Colheita_Valor_Abr" localSheetId="1">[5]Custos_Z_CCA_C11!$G$21:$G$65536</definedName>
    <definedName name="Custo_Colheita_Valor_Ago" localSheetId="1">[5]Custos_Z_CCA_C11!$K$21:$K$65536</definedName>
    <definedName name="Custo_Colheita_Valor_Dez" localSheetId="1">[5]Custos_Z_CCA_C11!$O$21:$O$65536</definedName>
    <definedName name="Custo_Colheita_Valor_Fev" localSheetId="1">[5]Custos_Z_CCA_C11!$E$21:$E$65536</definedName>
    <definedName name="Custo_Colheita_Valor_Jan" localSheetId="1">[5]Custos_Z_CCA_C11!$D$21:$D$65536</definedName>
    <definedName name="Custo_Colheita_Valor_Jul" localSheetId="1">[5]Custos_Z_CCA_C11!$J$21:$J$65536</definedName>
    <definedName name="Custo_Colheita_Valor_Jun" localSheetId="1">[5]Custos_Z_CCA_C11!$I$21:$I$65536</definedName>
    <definedName name="Custo_Colheita_Valor_Mai" localSheetId="1">[5]Custos_Z_CCA_C11!$H$21:$H$65536</definedName>
    <definedName name="Custo_Colheita_Valor_Mar" localSheetId="1">[5]Custos_Z_CCA_C11!$F$21:$F$65536</definedName>
    <definedName name="Custo_Colheita_Valor_Nov" localSheetId="1">[5]Custos_Z_CCA_C11!$N$21:$N$65536</definedName>
    <definedName name="Custo_Colheita_Valor_Out" localSheetId="1">[5]Custos_Z_CCA_C11!$M$21:$M$65536</definedName>
    <definedName name="Custo_Colheita_Valor_Set" localSheetId="1">[5]Custos_Z_CCA_C11!$L$21:$L$65536</definedName>
    <definedName name="CustoChamados" localSheetId="4">#REF!</definedName>
    <definedName name="CustoChamados" localSheetId="0">' Encargos ADM - Sugerido'!#REF!</definedName>
    <definedName name="CustoChamados" localSheetId="3">#REF!</definedName>
    <definedName name="CustoChamados" localSheetId="7">#REF!</definedName>
    <definedName name="CustoChamados" localSheetId="6">#REF!</definedName>
    <definedName name="CustoChamados" localSheetId="9">#REF!</definedName>
    <definedName name="CustoChamados" localSheetId="10">#REF!</definedName>
    <definedName name="CustoChamados" localSheetId="12">#REF!</definedName>
    <definedName name="CustoChamados" localSheetId="13">#REF!</definedName>
    <definedName name="CustoChamados" localSheetId="15">#REF!</definedName>
    <definedName name="CustoChamados" localSheetId="17">#REF!</definedName>
    <definedName name="CustoChamados" localSheetId="19">#REF!</definedName>
    <definedName name="CustoChamados" localSheetId="20">#REF!</definedName>
    <definedName name="CustoChamados" localSheetId="21">#REF!</definedName>
    <definedName name="CustoChamados" localSheetId="22">#REF!</definedName>
    <definedName name="CustoChamados" localSheetId="24">#REF!</definedName>
    <definedName name="CustoChamados" localSheetId="25">#REF!</definedName>
    <definedName name="CustoChamados" localSheetId="26">#REF!</definedName>
    <definedName name="CustoChamados" localSheetId="2">#REF!</definedName>
    <definedName name="CustoChamados" localSheetId="1">'Encargos Operacional - Sugerido'!#REF!</definedName>
    <definedName name="CustoONCALL" localSheetId="4">#REF!</definedName>
    <definedName name="CustoONCALL" localSheetId="0">' Encargos ADM - Sugerido'!#REF!</definedName>
    <definedName name="CustoONCALL" localSheetId="3">#REF!</definedName>
    <definedName name="CustoONCALL" localSheetId="7">#REF!</definedName>
    <definedName name="CustoONCALL" localSheetId="6">#REF!</definedName>
    <definedName name="CustoONCALL" localSheetId="9">#REF!</definedName>
    <definedName name="CustoONCALL" localSheetId="10">#REF!</definedName>
    <definedName name="CustoONCALL" localSheetId="12">#REF!</definedName>
    <definedName name="CustoONCALL" localSheetId="13">#REF!</definedName>
    <definedName name="CustoONCALL" localSheetId="15">#REF!</definedName>
    <definedName name="CustoONCALL" localSheetId="17">#REF!</definedName>
    <definedName name="CustoONCALL" localSheetId="19">#REF!</definedName>
    <definedName name="CustoONCALL" localSheetId="20">#REF!</definedName>
    <definedName name="CustoONCALL" localSheetId="21">#REF!</definedName>
    <definedName name="CustoONCALL" localSheetId="22">#REF!</definedName>
    <definedName name="CustoONCALL" localSheetId="24">#REF!</definedName>
    <definedName name="CustoONCALL" localSheetId="25">#REF!</definedName>
    <definedName name="CustoONCALL" localSheetId="26">#REF!</definedName>
    <definedName name="CustoONCALL" localSheetId="2">#REF!</definedName>
    <definedName name="CustoONCALL" localSheetId="1">'Encargos Operacional - Sugerido'!#REF!</definedName>
    <definedName name="CustoOperac.Adm.Local" localSheetId="4">#REF!</definedName>
    <definedName name="CustoOperac.Adm.Local" localSheetId="0">' Encargos ADM - Sugerido'!#REF!</definedName>
    <definedName name="CustoOperac.Adm.Local" localSheetId="3">#REF!</definedName>
    <definedName name="CustoOperac.Adm.Local" localSheetId="7">#REF!</definedName>
    <definedName name="CustoOperac.Adm.Local" localSheetId="6">#REF!</definedName>
    <definedName name="CustoOperac.Adm.Local" localSheetId="9">#REF!</definedName>
    <definedName name="CustoOperac.Adm.Local" localSheetId="10">#REF!</definedName>
    <definedName name="CustoOperac.Adm.Local" localSheetId="12">#REF!</definedName>
    <definedName name="CustoOperac.Adm.Local" localSheetId="13">#REF!</definedName>
    <definedName name="CustoOperac.Adm.Local" localSheetId="15">#REF!</definedName>
    <definedName name="CustoOperac.Adm.Local" localSheetId="17">#REF!</definedName>
    <definedName name="CustoOperac.Adm.Local" localSheetId="19">#REF!</definedName>
    <definedName name="CustoOperac.Adm.Local" localSheetId="20">#REF!</definedName>
    <definedName name="CustoOperac.Adm.Local" localSheetId="21">#REF!</definedName>
    <definedName name="CustoOperac.Adm.Local" localSheetId="22">#REF!</definedName>
    <definedName name="CustoOperac.Adm.Local" localSheetId="24">#REF!</definedName>
    <definedName name="CustoOperac.Adm.Local" localSheetId="25">#REF!</definedName>
    <definedName name="CustoOperac.Adm.Local" localSheetId="26">#REF!</definedName>
    <definedName name="CustoOperac.Adm.Local" localSheetId="2">#REF!</definedName>
    <definedName name="CustoOperac.Adm.Local" localSheetId="1">'Encargos Operacional - Sugerido'!#REF!</definedName>
    <definedName name="CustoOperAdmLocal" localSheetId="4">#REF!</definedName>
    <definedName name="CustoOperAdmLocal" localSheetId="0">' Encargos ADM - Sugerido'!#REF!</definedName>
    <definedName name="CustoOperAdmLocal" localSheetId="3">#REF!</definedName>
    <definedName name="CustoOperAdmLocal" localSheetId="7">#REF!</definedName>
    <definedName name="CustoOperAdmLocal" localSheetId="6">#REF!</definedName>
    <definedName name="CustoOperAdmLocal" localSheetId="9">#REF!</definedName>
    <definedName name="CustoOperAdmLocal" localSheetId="10">#REF!</definedName>
    <definedName name="CustoOperAdmLocal" localSheetId="12">#REF!</definedName>
    <definedName name="CustoOperAdmLocal" localSheetId="13">#REF!</definedName>
    <definedName name="CustoOperAdmLocal" localSheetId="15">#REF!</definedName>
    <definedName name="CustoOperAdmLocal" localSheetId="17">#REF!</definedName>
    <definedName name="CustoOperAdmLocal" localSheetId="19">#REF!</definedName>
    <definedName name="CustoOperAdmLocal" localSheetId="20">#REF!</definedName>
    <definedName name="CustoOperAdmLocal" localSheetId="21">#REF!</definedName>
    <definedName name="CustoOperAdmLocal" localSheetId="22">#REF!</definedName>
    <definedName name="CustoOperAdmLocal" localSheetId="24">#REF!</definedName>
    <definedName name="CustoOperAdmLocal" localSheetId="25">#REF!</definedName>
    <definedName name="CustoOperAdmLocal" localSheetId="26">#REF!</definedName>
    <definedName name="CustoOperAdmLocal" localSheetId="2">#REF!</definedName>
    <definedName name="CustoOperAdmLocal" localSheetId="1">'Encargos Operacional - Sugerido'!#REF!</definedName>
    <definedName name="CustoTurno" localSheetId="4">#REF!</definedName>
    <definedName name="CustoTurno" localSheetId="0">' Encargos ADM - Sugerido'!#REF!</definedName>
    <definedName name="CustoTurno" localSheetId="3">#REF!</definedName>
    <definedName name="CustoTurno" localSheetId="7">#REF!</definedName>
    <definedName name="CustoTurno" localSheetId="6">#REF!</definedName>
    <definedName name="CustoTurno" localSheetId="9">#REF!</definedName>
    <definedName name="CustoTurno" localSheetId="10">#REF!</definedName>
    <definedName name="CustoTurno" localSheetId="12">#REF!</definedName>
    <definedName name="CustoTurno" localSheetId="13">#REF!</definedName>
    <definedName name="CustoTurno" localSheetId="15">#REF!</definedName>
    <definedName name="CustoTurno" localSheetId="17">#REF!</definedName>
    <definedName name="CustoTurno" localSheetId="19">#REF!</definedName>
    <definedName name="CustoTurno" localSheetId="20">#REF!</definedName>
    <definedName name="CustoTurno" localSheetId="21">#REF!</definedName>
    <definedName name="CustoTurno" localSheetId="22">#REF!</definedName>
    <definedName name="CustoTurno" localSheetId="24">#REF!</definedName>
    <definedName name="CustoTurno" localSheetId="25">#REF!</definedName>
    <definedName name="CustoTurno" localSheetId="26">#REF!</definedName>
    <definedName name="CustoTurno" localSheetId="2">#REF!</definedName>
    <definedName name="CustoTurno" localSheetId="1">'Encargos Operacional - Sugerido'!#REF!</definedName>
    <definedName name="D" localSheetId="4">'[6]Valor mensal'!#REF!</definedName>
    <definedName name="D" localSheetId="0">'[6]Valor mensal'!#REF!</definedName>
    <definedName name="D" localSheetId="3">'[6]Valor mensal'!#REF!</definedName>
    <definedName name="D" localSheetId="7">'[7]Valor mensal'!#REF!</definedName>
    <definedName name="D" localSheetId="6">'[7]Valor mensal'!#REF!</definedName>
    <definedName name="D" localSheetId="9">'[7]Valor mensal'!#REF!</definedName>
    <definedName name="D" localSheetId="10">'[7]Valor mensal'!#REF!</definedName>
    <definedName name="D" localSheetId="12">'[7]Valor mensal'!#REF!</definedName>
    <definedName name="D" localSheetId="13">'[7]Valor mensal'!#REF!</definedName>
    <definedName name="D" localSheetId="15">'[7]Valor mensal'!#REF!</definedName>
    <definedName name="D" localSheetId="17">'[7]Valor mensal'!#REF!</definedName>
    <definedName name="D" localSheetId="19">'[7]Valor mensal'!#REF!</definedName>
    <definedName name="D" localSheetId="20">'[7]Valor mensal'!#REF!</definedName>
    <definedName name="D" localSheetId="21">'[7]Valor mensal'!#REF!</definedName>
    <definedName name="D" localSheetId="22">'[7]Valor mensal'!#REF!</definedName>
    <definedName name="D" localSheetId="24">'[7]Valor mensal'!#REF!</definedName>
    <definedName name="D" localSheetId="25">'[7]Valor mensal'!#REF!</definedName>
    <definedName name="D" localSheetId="26">'[7]Valor mensal'!#REF!</definedName>
    <definedName name="D" localSheetId="2">'[6]Valor mensal'!#REF!</definedName>
    <definedName name="D" localSheetId="1">'[7]Valor mensal'!#REF!</definedName>
    <definedName name="Dados_de_Campo" localSheetId="7">#REF!</definedName>
    <definedName name="Dados_de_Campo" localSheetId="6">#REF!</definedName>
    <definedName name="Dados_de_Campo" localSheetId="9">#REF!</definedName>
    <definedName name="Dados_de_Campo" localSheetId="10">#REF!</definedName>
    <definedName name="Dados_de_Campo" localSheetId="12">#REF!</definedName>
    <definedName name="Dados_de_Campo" localSheetId="13">#REF!</definedName>
    <definedName name="Dados_de_Campo" localSheetId="15">#REF!</definedName>
    <definedName name="Dados_de_Campo" localSheetId="17">#REF!</definedName>
    <definedName name="Dados_de_Campo" localSheetId="19">#REF!</definedName>
    <definedName name="Dados_de_Campo" localSheetId="20">#REF!</definedName>
    <definedName name="Dados_de_Campo" localSheetId="21">#REF!</definedName>
    <definedName name="Dados_de_Campo" localSheetId="22">#REF!</definedName>
    <definedName name="Dados_de_Campo" localSheetId="24">#REF!</definedName>
    <definedName name="Dados_de_Campo" localSheetId="25">#REF!</definedName>
    <definedName name="Dados_de_Campo" localSheetId="26">#REF!</definedName>
    <definedName name="dddjdjjdj">"Botão 4"</definedName>
    <definedName name="DEOPE">[2]DEOPE!$A$1</definedName>
    <definedName name="DEOPE_2">'[2]DEOPE (2)'!$A$1</definedName>
    <definedName name="Depre.Transp.Operac." localSheetId="4">#REF!</definedName>
    <definedName name="Depre.Transp.Operac." localSheetId="0">' Encargos ADM - Sugerido'!#REF!</definedName>
    <definedName name="Depre.Transp.Operac." localSheetId="3">#REF!</definedName>
    <definedName name="Depre.Transp.Operac." localSheetId="7">#REF!</definedName>
    <definedName name="Depre.Transp.Operac." localSheetId="6">#REF!</definedName>
    <definedName name="Depre.Transp.Operac." localSheetId="9">#REF!</definedName>
    <definedName name="Depre.Transp.Operac." localSheetId="10">#REF!</definedName>
    <definedName name="Depre.Transp.Operac." localSheetId="12">#REF!</definedName>
    <definedName name="Depre.Transp.Operac." localSheetId="13">#REF!</definedName>
    <definedName name="Depre.Transp.Operac." localSheetId="15">#REF!</definedName>
    <definedName name="Depre.Transp.Operac." localSheetId="17">#REF!</definedName>
    <definedName name="Depre.Transp.Operac." localSheetId="19">#REF!</definedName>
    <definedName name="Depre.Transp.Operac." localSheetId="20">#REF!</definedName>
    <definedName name="Depre.Transp.Operac." localSheetId="21">#REF!</definedName>
    <definedName name="Depre.Transp.Operac." localSheetId="22">#REF!</definedName>
    <definedName name="Depre.Transp.Operac." localSheetId="24">#REF!</definedName>
    <definedName name="Depre.Transp.Operac." localSheetId="25">#REF!</definedName>
    <definedName name="Depre.Transp.Operac." localSheetId="26">#REF!</definedName>
    <definedName name="Depre.Transp.Operac." localSheetId="2">#REF!</definedName>
    <definedName name="Depre.Transp.Operac." localSheetId="1">'Encargos Operacional - Sugerido'!#REF!</definedName>
    <definedName name="Depreciação" localSheetId="4">#REF!</definedName>
    <definedName name="Depreciação" localSheetId="0">' Encargos ADM - Sugerido'!#REF!</definedName>
    <definedName name="Depreciação" localSheetId="3">#REF!</definedName>
    <definedName name="Depreciação" localSheetId="7">#REF!</definedName>
    <definedName name="Depreciação" localSheetId="6">#REF!</definedName>
    <definedName name="Depreciação" localSheetId="9">#REF!</definedName>
    <definedName name="Depreciação" localSheetId="10">#REF!</definedName>
    <definedName name="Depreciação" localSheetId="12">#REF!</definedName>
    <definedName name="Depreciação" localSheetId="13">#REF!</definedName>
    <definedName name="Depreciação" localSheetId="15">#REF!</definedName>
    <definedName name="Depreciação" localSheetId="17">#REF!</definedName>
    <definedName name="Depreciação" localSheetId="19">#REF!</definedName>
    <definedName name="Depreciação" localSheetId="20">#REF!</definedName>
    <definedName name="Depreciação" localSheetId="21">#REF!</definedName>
    <definedName name="Depreciação" localSheetId="22">#REF!</definedName>
    <definedName name="Depreciação" localSheetId="24">#REF!</definedName>
    <definedName name="Depreciação" localSheetId="25">#REF!</definedName>
    <definedName name="Depreciação" localSheetId="26">#REF!</definedName>
    <definedName name="Depreciação" localSheetId="2">#REF!</definedName>
    <definedName name="Depreciação" localSheetId="1">'Encargos Operacional - Sugerido'!#REF!</definedName>
    <definedName name="dsfsa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a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a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a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dsfsdfsdf" localSheetId="7">#REF!</definedName>
    <definedName name="dsfsdfsdf" localSheetId="6">#REF!</definedName>
    <definedName name="dsfsdfsdf" localSheetId="9">#REF!</definedName>
    <definedName name="dsfsdfsdf" localSheetId="10">#REF!</definedName>
    <definedName name="dsfsdfsdf" localSheetId="12">#REF!</definedName>
    <definedName name="dsfsdfsdf" localSheetId="13">#REF!</definedName>
    <definedName name="dsfsdfsdf" localSheetId="15">#REF!</definedName>
    <definedName name="dsfsdfsdf" localSheetId="17">#REF!</definedName>
    <definedName name="dsfsdfsdf" localSheetId="19">#REF!</definedName>
    <definedName name="dsfsdfsdf" localSheetId="20">#REF!</definedName>
    <definedName name="dsfsdfsdf" localSheetId="21">#REF!</definedName>
    <definedName name="dsfsdfsdf" localSheetId="22">#REF!</definedName>
    <definedName name="dsfsdfsdf" localSheetId="24">#REF!</definedName>
    <definedName name="dsfsdfsdf" localSheetId="25">#REF!</definedName>
    <definedName name="dsfsdfsdf" localSheetId="26">#REF!</definedName>
    <definedName name="EE" localSheetId="7">#REF!</definedName>
    <definedName name="EE" localSheetId="13">#REF!</definedName>
    <definedName name="EE" localSheetId="25">#REF!</definedName>
    <definedName name="EE" localSheetId="26">#REF!</definedName>
    <definedName name="Encargos" localSheetId="4">#REF!</definedName>
    <definedName name="Encargos" localSheetId="0">' Encargos ADM - Sugerido'!#REF!</definedName>
    <definedName name="Encargos" localSheetId="3">#REF!</definedName>
    <definedName name="Encargos" localSheetId="7">#REF!</definedName>
    <definedName name="Encargos" localSheetId="6">#REF!</definedName>
    <definedName name="Encargos" localSheetId="9">#REF!</definedName>
    <definedName name="Encargos" localSheetId="10">#REF!</definedName>
    <definedName name="Encargos" localSheetId="12">#REF!</definedName>
    <definedName name="Encargos" localSheetId="13">#REF!</definedName>
    <definedName name="Encargos" localSheetId="15">#REF!</definedName>
    <definedName name="Encargos" localSheetId="17">#REF!</definedName>
    <definedName name="Encargos" localSheetId="19">#REF!</definedName>
    <definedName name="Encargos" localSheetId="20">#REF!</definedName>
    <definedName name="Encargos" localSheetId="21">#REF!</definedName>
    <definedName name="Encargos" localSheetId="22">#REF!</definedName>
    <definedName name="Encargos" localSheetId="24">#REF!</definedName>
    <definedName name="Encargos" localSheetId="25">#REF!</definedName>
    <definedName name="Encargos" localSheetId="26">#REF!</definedName>
    <definedName name="Encargos" localSheetId="2">#REF!</definedName>
    <definedName name="Encargos" localSheetId="1">'Encargos Operacional - Sugerido'!#REF!</definedName>
    <definedName name="EncargosAdmLocal" localSheetId="4">#REF!</definedName>
    <definedName name="EncargosAdmLocal" localSheetId="0">' Encargos ADM - Sugerido'!#REF!</definedName>
    <definedName name="EncargosAdmLocal" localSheetId="3">#REF!</definedName>
    <definedName name="EncargosAdmLocal" localSheetId="7">#REF!</definedName>
    <definedName name="EncargosAdmLocal" localSheetId="6">#REF!</definedName>
    <definedName name="EncargosAdmLocal" localSheetId="9">#REF!</definedName>
    <definedName name="EncargosAdmLocal" localSheetId="10">#REF!</definedName>
    <definedName name="EncargosAdmLocal" localSheetId="12">#REF!</definedName>
    <definedName name="EncargosAdmLocal" localSheetId="13">#REF!</definedName>
    <definedName name="EncargosAdmLocal" localSheetId="15">#REF!</definedName>
    <definedName name="EncargosAdmLocal" localSheetId="17">#REF!</definedName>
    <definedName name="EncargosAdmLocal" localSheetId="19">#REF!</definedName>
    <definedName name="EncargosAdmLocal" localSheetId="20">#REF!</definedName>
    <definedName name="EncargosAdmLocal" localSheetId="21">#REF!</definedName>
    <definedName name="EncargosAdmLocal" localSheetId="22">#REF!</definedName>
    <definedName name="EncargosAdmLocal" localSheetId="24">#REF!</definedName>
    <definedName name="EncargosAdmLocal" localSheetId="25">#REF!</definedName>
    <definedName name="EncargosAdmLocal" localSheetId="26">#REF!</definedName>
    <definedName name="EncargosAdmLocal" localSheetId="2">#REF!</definedName>
    <definedName name="EncargosAdmLocal" localSheetId="1">'Encargos Operacional - Sugerido'!#REF!</definedName>
    <definedName name="EncargosHExtra" localSheetId="4">#REF!</definedName>
    <definedName name="EncargosHExtra" localSheetId="0">[8]Plan1!$G$54</definedName>
    <definedName name="EncargosHExtra" localSheetId="3">#REF!</definedName>
    <definedName name="EncargosHExtra" localSheetId="7">#REF!</definedName>
    <definedName name="EncargosHExtra" localSheetId="6">#REF!</definedName>
    <definedName name="EncargosHExtra" localSheetId="9">#REF!</definedName>
    <definedName name="EncargosHExtra" localSheetId="10">#REF!</definedName>
    <definedName name="EncargosHExtra" localSheetId="12">#REF!</definedName>
    <definedName name="EncargosHExtra" localSheetId="13">#REF!</definedName>
    <definedName name="EncargosHExtra" localSheetId="15">#REF!</definedName>
    <definedName name="EncargosHExtra" localSheetId="17">#REF!</definedName>
    <definedName name="EncargosHExtra" localSheetId="19">#REF!</definedName>
    <definedName name="EncargosHExtra" localSheetId="20">#REF!</definedName>
    <definedName name="EncargosHExtra" localSheetId="21">#REF!</definedName>
    <definedName name="EncargosHExtra" localSheetId="22">#REF!</definedName>
    <definedName name="EncargosHExtra" localSheetId="24">#REF!</definedName>
    <definedName name="EncargosHExtra" localSheetId="25">#REF!</definedName>
    <definedName name="EncargosHExtra" localSheetId="26">#REF!</definedName>
    <definedName name="EncargosHExtra" localSheetId="2">#REF!</definedName>
    <definedName name="EncargosHExtra" localSheetId="1">[9]Plan1!$G$54</definedName>
    <definedName name="EPI" localSheetId="4">#REF!</definedName>
    <definedName name="EPI" localSheetId="0">' Encargos ADM - Sugerido'!#REF!</definedName>
    <definedName name="EPI" localSheetId="3">#REF!</definedName>
    <definedName name="EPI" localSheetId="7">#REF!</definedName>
    <definedName name="EPI" localSheetId="6">#REF!</definedName>
    <definedName name="EPI" localSheetId="9">#REF!</definedName>
    <definedName name="EPI" localSheetId="10">#REF!</definedName>
    <definedName name="EPI" localSheetId="12">#REF!</definedName>
    <definedName name="EPI" localSheetId="13">#REF!</definedName>
    <definedName name="EPI" localSheetId="15">#REF!</definedName>
    <definedName name="EPI" localSheetId="17">#REF!</definedName>
    <definedName name="EPI" localSheetId="19">#REF!</definedName>
    <definedName name="EPI" localSheetId="20">#REF!</definedName>
    <definedName name="EPI" localSheetId="21">#REF!</definedName>
    <definedName name="EPI" localSheetId="22">#REF!</definedName>
    <definedName name="EPI" localSheetId="24">#REF!</definedName>
    <definedName name="EPI" localSheetId="25">#REF!</definedName>
    <definedName name="EPI" localSheetId="26">#REF!</definedName>
    <definedName name="EPI" localSheetId="2">#REF!</definedName>
    <definedName name="EPI" localSheetId="1">'Encargos Operacional - Sugerido'!#REF!</definedName>
    <definedName name="EPIAdm.Local" localSheetId="4">#REF!</definedName>
    <definedName name="EPIAdm.Local" localSheetId="0">' Encargos ADM - Sugerido'!#REF!</definedName>
    <definedName name="EPIAdm.Local" localSheetId="3">#REF!</definedName>
    <definedName name="EPIAdm.Local" localSheetId="7">#REF!</definedName>
    <definedName name="EPIAdm.Local" localSheetId="6">#REF!</definedName>
    <definedName name="EPIAdm.Local" localSheetId="9">#REF!</definedName>
    <definedName name="EPIAdm.Local" localSheetId="10">#REF!</definedName>
    <definedName name="EPIAdm.Local" localSheetId="12">#REF!</definedName>
    <definedName name="EPIAdm.Local" localSheetId="13">#REF!</definedName>
    <definedName name="EPIAdm.Local" localSheetId="15">#REF!</definedName>
    <definedName name="EPIAdm.Local" localSheetId="17">#REF!</definedName>
    <definedName name="EPIAdm.Local" localSheetId="19">#REF!</definedName>
    <definedName name="EPIAdm.Local" localSheetId="20">#REF!</definedName>
    <definedName name="EPIAdm.Local" localSheetId="21">#REF!</definedName>
    <definedName name="EPIAdm.Local" localSheetId="22">#REF!</definedName>
    <definedName name="EPIAdm.Local" localSheetId="24">#REF!</definedName>
    <definedName name="EPIAdm.Local" localSheetId="25">#REF!</definedName>
    <definedName name="EPIAdm.Local" localSheetId="26">#REF!</definedName>
    <definedName name="EPIAdm.Local" localSheetId="2">#REF!</definedName>
    <definedName name="EPIAdm.Local" localSheetId="1">'Encargos Operacional - Sugerido'!#REF!</definedName>
    <definedName name="Equip.Especiais" localSheetId="4">#REF!</definedName>
    <definedName name="Equip.Especiais" localSheetId="0">' Encargos ADM - Sugerido'!#REF!</definedName>
    <definedName name="Equip.Especiais" localSheetId="3">#REF!</definedName>
    <definedName name="Equip.Especiais" localSheetId="7">#REF!</definedName>
    <definedName name="Equip.Especiais" localSheetId="6">#REF!</definedName>
    <definedName name="Equip.Especiais" localSheetId="9">#REF!</definedName>
    <definedName name="Equip.Especiais" localSheetId="10">#REF!</definedName>
    <definedName name="Equip.Especiais" localSheetId="12">#REF!</definedName>
    <definedName name="Equip.Especiais" localSheetId="13">#REF!</definedName>
    <definedName name="Equip.Especiais" localSheetId="15">#REF!</definedName>
    <definedName name="Equip.Especiais" localSheetId="17">#REF!</definedName>
    <definedName name="Equip.Especiais" localSheetId="19">#REF!</definedName>
    <definedName name="Equip.Especiais" localSheetId="20">#REF!</definedName>
    <definedName name="Equip.Especiais" localSheetId="21">#REF!</definedName>
    <definedName name="Equip.Especiais" localSheetId="22">#REF!</definedName>
    <definedName name="Equip.Especiais" localSheetId="24">#REF!</definedName>
    <definedName name="Equip.Especiais" localSheetId="25">#REF!</definedName>
    <definedName name="Equip.Especiais" localSheetId="26">#REF!</definedName>
    <definedName name="Equip.Especiais" localSheetId="2">#REF!</definedName>
    <definedName name="Equip.Especiais" localSheetId="1">'Encargos Operacional - Sugerido'!#REF!</definedName>
    <definedName name="EquipamentosEspec" localSheetId="4">#REF!</definedName>
    <definedName name="EquipamentosEspec" localSheetId="0">' Encargos ADM - Sugerido'!#REF!</definedName>
    <definedName name="EquipamentosEspec" localSheetId="3">#REF!</definedName>
    <definedName name="EquipamentosEspec" localSheetId="7">#REF!</definedName>
    <definedName name="EquipamentosEspec" localSheetId="6">#REF!</definedName>
    <definedName name="EquipamentosEspec" localSheetId="9">#REF!</definedName>
    <definedName name="EquipamentosEspec" localSheetId="10">#REF!</definedName>
    <definedName name="EquipamentosEspec" localSheetId="12">#REF!</definedName>
    <definedName name="EquipamentosEspec" localSheetId="13">#REF!</definedName>
    <definedName name="EquipamentosEspec" localSheetId="15">#REF!</definedName>
    <definedName name="EquipamentosEspec" localSheetId="17">#REF!</definedName>
    <definedName name="EquipamentosEspec" localSheetId="19">#REF!</definedName>
    <definedName name="EquipamentosEspec" localSheetId="20">#REF!</definedName>
    <definedName name="EquipamentosEspec" localSheetId="21">#REF!</definedName>
    <definedName name="EquipamentosEspec" localSheetId="22">#REF!</definedName>
    <definedName name="EquipamentosEspec" localSheetId="24">#REF!</definedName>
    <definedName name="EquipamentosEspec" localSheetId="25">#REF!</definedName>
    <definedName name="EquipamentosEspec" localSheetId="26">#REF!</definedName>
    <definedName name="EquipamentosEspec" localSheetId="2">#REF!</definedName>
    <definedName name="EquipamentosEspec" localSheetId="1">'Encargos Operacional - Sugerido'!#REF!</definedName>
    <definedName name="Estagiários" localSheetId="4">#REF!</definedName>
    <definedName name="Estagiários" localSheetId="0">' Encargos ADM - Sugerido'!#REF!</definedName>
    <definedName name="Estagiários" localSheetId="3">#REF!</definedName>
    <definedName name="Estagiários" localSheetId="7">#REF!</definedName>
    <definedName name="Estagiários" localSheetId="6">#REF!</definedName>
    <definedName name="Estagiários" localSheetId="9">#REF!</definedName>
    <definedName name="Estagiários" localSheetId="10">#REF!</definedName>
    <definedName name="Estagiários" localSheetId="12">#REF!</definedName>
    <definedName name="Estagiários" localSheetId="13">#REF!</definedName>
    <definedName name="Estagiários" localSheetId="15">#REF!</definedName>
    <definedName name="Estagiários" localSheetId="17">#REF!</definedName>
    <definedName name="Estagiários" localSheetId="19">#REF!</definedName>
    <definedName name="Estagiários" localSheetId="20">#REF!</definedName>
    <definedName name="Estagiários" localSheetId="21">#REF!</definedName>
    <definedName name="Estagiários" localSheetId="22">#REF!</definedName>
    <definedName name="Estagiários" localSheetId="24">#REF!</definedName>
    <definedName name="Estagiários" localSheetId="25">#REF!</definedName>
    <definedName name="Estagiários" localSheetId="26">#REF!</definedName>
    <definedName name="Estagiários" localSheetId="2">#REF!</definedName>
    <definedName name="Estagiários" localSheetId="1">'Encargos Operacional - Sugerido'!#REF!</definedName>
    <definedName name="ESTIMADO_X_OBSERVADO">'[4]Listas de Validação'!$M$2:$M$3</definedName>
    <definedName name="ESTR">[2]ESTR!$A$1</definedName>
    <definedName name="EXAU_TAX">[2]EXAU_TAX!$A$1</definedName>
    <definedName name="fdsfsdf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dsfsdf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dsfsdf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dsfsdf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Ferramentas" localSheetId="4">#REF!</definedName>
    <definedName name="Ferramentas" localSheetId="0">' Encargos ADM - Sugerido'!#REF!</definedName>
    <definedName name="Ferramentas" localSheetId="3">#REF!</definedName>
    <definedName name="Ferramentas" localSheetId="7">#REF!</definedName>
    <definedName name="Ferramentas" localSheetId="6">#REF!</definedName>
    <definedName name="Ferramentas" localSheetId="9">#REF!</definedName>
    <definedName name="Ferramentas" localSheetId="10">#REF!</definedName>
    <definedName name="Ferramentas" localSheetId="12">#REF!</definedName>
    <definedName name="Ferramentas" localSheetId="13">#REF!</definedName>
    <definedName name="Ferramentas" localSheetId="15">#REF!</definedName>
    <definedName name="Ferramentas" localSheetId="17">#REF!</definedName>
    <definedName name="Ferramentas" localSheetId="19">#REF!</definedName>
    <definedName name="Ferramentas" localSheetId="20">#REF!</definedName>
    <definedName name="Ferramentas" localSheetId="21">#REF!</definedName>
    <definedName name="Ferramentas" localSheetId="22">#REF!</definedName>
    <definedName name="Ferramentas" localSheetId="24">#REF!</definedName>
    <definedName name="Ferramentas" localSheetId="25">#REF!</definedName>
    <definedName name="Ferramentas" localSheetId="26">#REF!</definedName>
    <definedName name="Ferramentas" localSheetId="2">#REF!</definedName>
    <definedName name="Ferramentas" localSheetId="1">'Encargos Operacional - Sugerido'!#REF!</definedName>
    <definedName name="FerramentasMatConsumo" localSheetId="4">#REF!</definedName>
    <definedName name="FerramentasMatConsumo" localSheetId="0">' Encargos ADM - Sugerido'!#REF!</definedName>
    <definedName name="FerramentasMatConsumo" localSheetId="3">#REF!</definedName>
    <definedName name="FerramentasMatConsumo" localSheetId="7">#REF!</definedName>
    <definedName name="FerramentasMatConsumo" localSheetId="6">#REF!</definedName>
    <definedName name="FerramentasMatConsumo" localSheetId="9">#REF!</definedName>
    <definedName name="FerramentasMatConsumo" localSheetId="10">#REF!</definedName>
    <definedName name="FerramentasMatConsumo" localSheetId="12">#REF!</definedName>
    <definedName name="FerramentasMatConsumo" localSheetId="13">#REF!</definedName>
    <definedName name="FerramentasMatConsumo" localSheetId="15">#REF!</definedName>
    <definedName name="FerramentasMatConsumo" localSheetId="17">#REF!</definedName>
    <definedName name="FerramentasMatConsumo" localSheetId="19">#REF!</definedName>
    <definedName name="FerramentasMatConsumo" localSheetId="20">#REF!</definedName>
    <definedName name="FerramentasMatConsumo" localSheetId="21">#REF!</definedName>
    <definedName name="FerramentasMatConsumo" localSheetId="22">#REF!</definedName>
    <definedName name="FerramentasMatConsumo" localSheetId="24">#REF!</definedName>
    <definedName name="FerramentasMatConsumo" localSheetId="25">#REF!</definedName>
    <definedName name="FerramentasMatConsumo" localSheetId="26">#REF!</definedName>
    <definedName name="FerramentasMatConsumo" localSheetId="2">#REF!</definedName>
    <definedName name="FerramentasMatConsumo" localSheetId="1">'Encargos Operacional - Sugerido'!#REF!</definedName>
    <definedName name="fixo" hidden="1">{#N/A,#N/A,FALSE,"Invest";#N/A,#N/A,FALSE,"Adm_C_L";#N/A,#N/A,FALSE,"Silv.";#N/A,#N/A,FALSE,"Madeira";#N/A,#N/A,FALSE,"Contas";#N/A,#N/A,FALSE,"Estoques";#N/A,#N/A,FALSE,"Rec_Fin";#N/A,#N/A,FALSE,"Desp_Fin";#N/A,#N/A,FALSE,"Ad_Flo_Tri";#N/A,#N/A,FALSE,"Com";#N/A,#N/A,FALSE,"Prod";#N/A,#N/A,FALSE,"Vendas";#N/A,#N/A,FALSE,"Exe_Fin";#N/A,#N/A,FALSE,"Result_TSA";#N/A,#N/A,FALSE,"Result_US$";#N/A,#N/A,FALSE,"Balanço";#N/A,#N/A,FALSE,"Indices";#N/A,#N/A,FALSE,"Desemp.";#N/A,#N/A,FALSE,"SUMARIO";#N/A,#N/A,FALSE,"CAPA"}</definedName>
    <definedName name="FO" localSheetId="4">'[6]Valor mensal'!#REF!</definedName>
    <definedName name="FO" localSheetId="0">'[6]Valor mensal'!#REF!</definedName>
    <definedName name="FO" localSheetId="3">'[6]Valor mensal'!#REF!</definedName>
    <definedName name="FO" localSheetId="7">'[7]Valor mensal'!#REF!</definedName>
    <definedName name="FO" localSheetId="6">'[7]Valor mensal'!#REF!</definedName>
    <definedName name="FO" localSheetId="9">'[7]Valor mensal'!#REF!</definedName>
    <definedName name="FO" localSheetId="10">'[7]Valor mensal'!#REF!</definedName>
    <definedName name="FO" localSheetId="12">'[7]Valor mensal'!#REF!</definedName>
    <definedName name="FO" localSheetId="13">'[7]Valor mensal'!#REF!</definedName>
    <definedName name="FO" localSheetId="15">'[7]Valor mensal'!#REF!</definedName>
    <definedName name="FO" localSheetId="17">'[7]Valor mensal'!#REF!</definedName>
    <definedName name="FO" localSheetId="19">'[7]Valor mensal'!#REF!</definedName>
    <definedName name="FO" localSheetId="20">'[7]Valor mensal'!#REF!</definedName>
    <definedName name="FO" localSheetId="21">'[7]Valor mensal'!#REF!</definedName>
    <definedName name="FO" localSheetId="22">'[7]Valor mensal'!#REF!</definedName>
    <definedName name="FO" localSheetId="24">'[7]Valor mensal'!#REF!</definedName>
    <definedName name="FO" localSheetId="25">'[7]Valor mensal'!#REF!</definedName>
    <definedName name="FO" localSheetId="26">'[7]Valor mensal'!#REF!</definedName>
    <definedName name="FO" localSheetId="2">'[6]Valor mensal'!#REF!</definedName>
    <definedName name="FO" localSheetId="1">'[7]Valor mensal'!#REF!</definedName>
    <definedName name="FolhaPagamento" localSheetId="4">#REF!</definedName>
    <definedName name="FolhaPagamento" localSheetId="0">' Encargos ADM - Sugerido'!#REF!</definedName>
    <definedName name="FolhaPagamento" localSheetId="3">#REF!</definedName>
    <definedName name="FolhaPagamento" localSheetId="7">#REF!</definedName>
    <definedName name="FolhaPagamento" localSheetId="6">#REF!</definedName>
    <definedName name="FolhaPagamento" localSheetId="9">#REF!</definedName>
    <definedName name="FolhaPagamento" localSheetId="10">#REF!</definedName>
    <definedName name="FolhaPagamento" localSheetId="12">#REF!</definedName>
    <definedName name="FolhaPagamento" localSheetId="13">#REF!</definedName>
    <definedName name="FolhaPagamento" localSheetId="15">#REF!</definedName>
    <definedName name="FolhaPagamento" localSheetId="17">#REF!</definedName>
    <definedName name="FolhaPagamento" localSheetId="19">#REF!</definedName>
    <definedName name="FolhaPagamento" localSheetId="20">#REF!</definedName>
    <definedName name="FolhaPagamento" localSheetId="21">#REF!</definedName>
    <definedName name="FolhaPagamento" localSheetId="22">#REF!</definedName>
    <definedName name="FolhaPagamento" localSheetId="24">#REF!</definedName>
    <definedName name="FolhaPagamento" localSheetId="25">#REF!</definedName>
    <definedName name="FolhaPagamento" localSheetId="26">#REF!</definedName>
    <definedName name="FolhaPagamento" localSheetId="2">#REF!</definedName>
    <definedName name="FolhaPagamento" localSheetId="1">'Encargos Operacional - Sugerido'!#REF!</definedName>
    <definedName name="FolhaSocioExecutante" localSheetId="4">#REF!</definedName>
    <definedName name="FolhaSocioExecutante" localSheetId="0">' Encargos ADM - Sugerido'!#REF!</definedName>
    <definedName name="FolhaSocioExecutante" localSheetId="3">#REF!</definedName>
    <definedName name="FolhaSocioExecutante" localSheetId="7">#REF!</definedName>
    <definedName name="FolhaSocioExecutante" localSheetId="6">#REF!</definedName>
    <definedName name="FolhaSocioExecutante" localSheetId="9">#REF!</definedName>
    <definedName name="FolhaSocioExecutante" localSheetId="10">#REF!</definedName>
    <definedName name="FolhaSocioExecutante" localSheetId="12">#REF!</definedName>
    <definedName name="FolhaSocioExecutante" localSheetId="13">#REF!</definedName>
    <definedName name="FolhaSocioExecutante" localSheetId="15">#REF!</definedName>
    <definedName name="FolhaSocioExecutante" localSheetId="17">#REF!</definedName>
    <definedName name="FolhaSocioExecutante" localSheetId="19">#REF!</definedName>
    <definedName name="FolhaSocioExecutante" localSheetId="20">#REF!</definedName>
    <definedName name="FolhaSocioExecutante" localSheetId="21">#REF!</definedName>
    <definedName name="FolhaSocioExecutante" localSheetId="22">#REF!</definedName>
    <definedName name="FolhaSocioExecutante" localSheetId="24">#REF!</definedName>
    <definedName name="FolhaSocioExecutante" localSheetId="25">#REF!</definedName>
    <definedName name="FolhaSocioExecutante" localSheetId="26">#REF!</definedName>
    <definedName name="FolhaSocioExecutante" localSheetId="2">#REF!</definedName>
    <definedName name="FolhaSocioExecutante" localSheetId="1">'Encargos Operacional - Sugerido'!#REF!</definedName>
    <definedName name="FOM">[2]FOM!$A$1</definedName>
    <definedName name="FOMENTO">[2]Fomento!$A$1</definedName>
    <definedName name="FRETE">[2]FRETE!$A$1</definedName>
    <definedName name="FUNÇÃO">'[4]Cadastro Funções'!$C$4:$C$13</definedName>
    <definedName name="FundoDePensão" localSheetId="4">#REF!</definedName>
    <definedName name="FundoDePensão" localSheetId="0">' Encargos ADM - Sugerido'!#REF!</definedName>
    <definedName name="FundoDePensão" localSheetId="3">#REF!</definedName>
    <definedName name="FundoDePensão" localSheetId="7">#REF!</definedName>
    <definedName name="FundoDePensão" localSheetId="6">#REF!</definedName>
    <definedName name="FundoDePensão" localSheetId="9">#REF!</definedName>
    <definedName name="FundoDePensão" localSheetId="10">#REF!</definedName>
    <definedName name="FundoDePensão" localSheetId="12">#REF!</definedName>
    <definedName name="FundoDePensão" localSheetId="13">#REF!</definedName>
    <definedName name="FundoDePensão" localSheetId="15">#REF!</definedName>
    <definedName name="FundoDePensão" localSheetId="17">#REF!</definedName>
    <definedName name="FundoDePensão" localSheetId="19">#REF!</definedName>
    <definedName name="FundoDePensão" localSheetId="20">#REF!</definedName>
    <definedName name="FundoDePensão" localSheetId="21">#REF!</definedName>
    <definedName name="FundoDePensão" localSheetId="22">#REF!</definedName>
    <definedName name="FundoDePensão" localSheetId="24">#REF!</definedName>
    <definedName name="FundoDePensão" localSheetId="25">#REF!</definedName>
    <definedName name="FundoDePensão" localSheetId="26">#REF!</definedName>
    <definedName name="FundoDePensão" localSheetId="2">#REF!</definedName>
    <definedName name="FundoDePensão" localSheetId="1">'Encargos Operacional - Sugerido'!#REF!</definedName>
    <definedName name="gfhg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fhg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GGGGG" localSheetId="7">[10]Observações!#REF!</definedName>
    <definedName name="GGGGG" localSheetId="6">[10]Observações!#REF!</definedName>
    <definedName name="GGGGG" localSheetId="9">[10]Observações!#REF!</definedName>
    <definedName name="GGGGG" localSheetId="10">[10]Observações!#REF!</definedName>
    <definedName name="GGGGG" localSheetId="12">[10]Observações!#REF!</definedName>
    <definedName name="GGGGG" localSheetId="13">[10]Observações!#REF!</definedName>
    <definedName name="GGGGG" localSheetId="15">[10]Observações!#REF!</definedName>
    <definedName name="GGGGG" localSheetId="17">[10]Observações!#REF!</definedName>
    <definedName name="GGGGG" localSheetId="19">[10]Observações!#REF!</definedName>
    <definedName name="GGGGG" localSheetId="20">[10]Observações!#REF!</definedName>
    <definedName name="GGGGG" localSheetId="21">[10]Observações!#REF!</definedName>
    <definedName name="GGGGG" localSheetId="22">[10]Observações!#REF!</definedName>
    <definedName name="GGGGG" localSheetId="24">[10]Observações!#REF!</definedName>
    <definedName name="GGGGG" localSheetId="25">[10]Observações!#REF!</definedName>
    <definedName name="GGGGG" localSheetId="26">[10]Observações!#REF!</definedName>
    <definedName name="GGGGG" localSheetId="1">[10]Observações!#REF!</definedName>
    <definedName name="GH_2">'[2]GH (2)'!$A$1</definedName>
    <definedName name="GN">[2]GH!$A$1</definedName>
    <definedName name="INDICE_1">'[2]INDICE-1'!$A$1</definedName>
    <definedName name="kyuy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kyuy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Listaatividade">OFFSET('[4]Cad Atividade'!$C$5,0,0,COUNTA('[4]Cad Atividade'!$C$5:$C$500),1)</definedName>
    <definedName name="LocaçãoVeículo" localSheetId="4">#REF!</definedName>
    <definedName name="LocaçãoVeículo" localSheetId="0">' Encargos ADM - Sugerido'!#REF!</definedName>
    <definedName name="LocaçãoVeículo" localSheetId="3">#REF!</definedName>
    <definedName name="LocaçãoVeículo" localSheetId="7">#REF!</definedName>
    <definedName name="LocaçãoVeículo" localSheetId="6">#REF!</definedName>
    <definedName name="LocaçãoVeículo" localSheetId="9">#REF!</definedName>
    <definedName name="LocaçãoVeículo" localSheetId="10">#REF!</definedName>
    <definedName name="LocaçãoVeículo" localSheetId="12">#REF!</definedName>
    <definedName name="LocaçãoVeículo" localSheetId="13">#REF!</definedName>
    <definedName name="LocaçãoVeículo" localSheetId="15">#REF!</definedName>
    <definedName name="LocaçãoVeículo" localSheetId="17">#REF!</definedName>
    <definedName name="LocaçãoVeículo" localSheetId="19">#REF!</definedName>
    <definedName name="LocaçãoVeículo" localSheetId="20">#REF!</definedName>
    <definedName name="LocaçãoVeículo" localSheetId="21">#REF!</definedName>
    <definedName name="LocaçãoVeículo" localSheetId="22">#REF!</definedName>
    <definedName name="LocaçãoVeículo" localSheetId="24">#REF!</definedName>
    <definedName name="LocaçãoVeículo" localSheetId="25">#REF!</definedName>
    <definedName name="LocaçãoVeículo" localSheetId="26">#REF!</definedName>
    <definedName name="LocaçãoVeículo" localSheetId="2">#REF!</definedName>
    <definedName name="LocaçãoVeículo" localSheetId="1">'Encargos Operacional - Sugerido'!#REF!</definedName>
    <definedName name="LOGISTICA">[2]LOGISTICA!$A$1</definedName>
    <definedName name="MAD_TER">[2]Mad_Terc!$A$1</definedName>
    <definedName name="Manut.Transp.Operac." localSheetId="4">#REF!</definedName>
    <definedName name="Manut.Transp.Operac." localSheetId="0">' Encargos ADM - Sugerido'!#REF!</definedName>
    <definedName name="Manut.Transp.Operac." localSheetId="3">#REF!</definedName>
    <definedName name="Manut.Transp.Operac." localSheetId="7">#REF!</definedName>
    <definedName name="Manut.Transp.Operac." localSheetId="6">#REF!</definedName>
    <definedName name="Manut.Transp.Operac." localSheetId="9">#REF!</definedName>
    <definedName name="Manut.Transp.Operac." localSheetId="10">#REF!</definedName>
    <definedName name="Manut.Transp.Operac." localSheetId="12">#REF!</definedName>
    <definedName name="Manut.Transp.Operac." localSheetId="13">#REF!</definedName>
    <definedName name="Manut.Transp.Operac." localSheetId="15">#REF!</definedName>
    <definedName name="Manut.Transp.Operac." localSheetId="17">#REF!</definedName>
    <definedName name="Manut.Transp.Operac." localSheetId="19">#REF!</definedName>
    <definedName name="Manut.Transp.Operac." localSheetId="20">#REF!</definedName>
    <definedName name="Manut.Transp.Operac." localSheetId="21">#REF!</definedName>
    <definedName name="Manut.Transp.Operac." localSheetId="22">#REF!</definedName>
    <definedName name="Manut.Transp.Operac." localSheetId="24">#REF!</definedName>
    <definedName name="Manut.Transp.Operac." localSheetId="25">#REF!</definedName>
    <definedName name="Manut.Transp.Operac." localSheetId="26">#REF!</definedName>
    <definedName name="Manut.Transp.Operac." localSheetId="2">#REF!</definedName>
    <definedName name="Manut.Transp.Operac." localSheetId="1">'Encargos Operacional - Sugerido'!#REF!</definedName>
    <definedName name="Manutenção" localSheetId="4">#REF!</definedName>
    <definedName name="Manutenção" localSheetId="0">' Encargos ADM - Sugerido'!#REF!</definedName>
    <definedName name="Manutenção" localSheetId="3">#REF!</definedName>
    <definedName name="Manutenção" localSheetId="7">#REF!</definedName>
    <definedName name="Manutenção" localSheetId="6">#REF!</definedName>
    <definedName name="Manutenção" localSheetId="9">#REF!</definedName>
    <definedName name="Manutenção" localSheetId="10">#REF!</definedName>
    <definedName name="Manutenção" localSheetId="12">#REF!</definedName>
    <definedName name="Manutenção" localSheetId="13">#REF!</definedName>
    <definedName name="Manutenção" localSheetId="15">#REF!</definedName>
    <definedName name="Manutenção" localSheetId="17">#REF!</definedName>
    <definedName name="Manutenção" localSheetId="19">#REF!</definedName>
    <definedName name="Manutenção" localSheetId="20">#REF!</definedName>
    <definedName name="Manutenção" localSheetId="21">#REF!</definedName>
    <definedName name="Manutenção" localSheetId="22">#REF!</definedName>
    <definedName name="Manutenção" localSheetId="24">#REF!</definedName>
    <definedName name="Manutenção" localSheetId="25">#REF!</definedName>
    <definedName name="Manutenção" localSheetId="26">#REF!</definedName>
    <definedName name="Manutenção" localSheetId="2">#REF!</definedName>
    <definedName name="Manutenção" localSheetId="1">'Encargos Operacional - Sugerido'!#REF!</definedName>
    <definedName name="MEC">[2]MEC!$A$1</definedName>
    <definedName name="MECAN">[2]Mecan!$A$1</definedName>
    <definedName name="mesarq" localSheetId="7">[11]!mesarq</definedName>
    <definedName name="mesarq" localSheetId="6">[11]!mesarq</definedName>
    <definedName name="mesarq" localSheetId="9">[11]!mesarq</definedName>
    <definedName name="mesarq" localSheetId="10">[11]!mesarq</definedName>
    <definedName name="mesarq" localSheetId="12">[11]!mesarq</definedName>
    <definedName name="mesarq" localSheetId="13">[11]!mesarq</definedName>
    <definedName name="mesarq" localSheetId="15">[11]!mesarq</definedName>
    <definedName name="mesarq" localSheetId="17">[11]!mesarq</definedName>
    <definedName name="mesarq" localSheetId="19">[11]!mesarq</definedName>
    <definedName name="mesarq" localSheetId="20">[11]!mesarq</definedName>
    <definedName name="mesarq" localSheetId="21">[11]!mesarq</definedName>
    <definedName name="mesarq" localSheetId="22">[11]!mesarq</definedName>
    <definedName name="mesarq" localSheetId="24">[11]!mesarq</definedName>
    <definedName name="mesarq" localSheetId="25">[11]!mesarq</definedName>
    <definedName name="mesarq" localSheetId="26">[11]!mesarq</definedName>
    <definedName name="mêsarq">[12]!mesarq</definedName>
    <definedName name="MOAdm.Local" localSheetId="4">#REF!</definedName>
    <definedName name="MOAdm.Local" localSheetId="0">' Encargos ADM - Sugerido'!#REF!</definedName>
    <definedName name="MOAdm.Local" localSheetId="3">#REF!</definedName>
    <definedName name="MOAdm.Local" localSheetId="7">#REF!</definedName>
    <definedName name="MOAdm.Local" localSheetId="6">#REF!</definedName>
    <definedName name="MOAdm.Local" localSheetId="9">#REF!</definedName>
    <definedName name="MOAdm.Local" localSheetId="10">#REF!</definedName>
    <definedName name="MOAdm.Local" localSheetId="12">#REF!</definedName>
    <definedName name="MOAdm.Local" localSheetId="13">#REF!</definedName>
    <definedName name="MOAdm.Local" localSheetId="15">#REF!</definedName>
    <definedName name="MOAdm.Local" localSheetId="17">#REF!</definedName>
    <definedName name="MOAdm.Local" localSheetId="19">#REF!</definedName>
    <definedName name="MOAdm.Local" localSheetId="20">#REF!</definedName>
    <definedName name="MOAdm.Local" localSheetId="21">#REF!</definedName>
    <definedName name="MOAdm.Local" localSheetId="22">#REF!</definedName>
    <definedName name="MOAdm.Local" localSheetId="24">#REF!</definedName>
    <definedName name="MOAdm.Local" localSheetId="25">#REF!</definedName>
    <definedName name="MOAdm.Local" localSheetId="26">#REF!</definedName>
    <definedName name="MOAdm.Local" localSheetId="2">#REF!</definedName>
    <definedName name="MOAdm.Local" localSheetId="1">'Encargos Operacional - Sugerido'!#REF!</definedName>
    <definedName name="MOV_PAT">[2]MOV_PAT!$A$1</definedName>
    <definedName name="N" localSheetId="7">#REF!</definedName>
    <definedName name="N" localSheetId="6">#REF!</definedName>
    <definedName name="N" localSheetId="9">#REF!</definedName>
    <definedName name="N" localSheetId="10">#REF!</definedName>
    <definedName name="N" localSheetId="12">#REF!</definedName>
    <definedName name="N" localSheetId="13">#REF!</definedName>
    <definedName name="N" localSheetId="15">#REF!</definedName>
    <definedName name="N" localSheetId="17">#REF!</definedName>
    <definedName name="N" localSheetId="19">#REF!</definedName>
    <definedName name="N" localSheetId="20">#REF!</definedName>
    <definedName name="N" localSheetId="21">#REF!</definedName>
    <definedName name="N" localSheetId="22">#REF!</definedName>
    <definedName name="N" localSheetId="24">#REF!</definedName>
    <definedName name="N" localSheetId="25">#REF!</definedName>
    <definedName name="N" localSheetId="26">#REF!</definedName>
    <definedName name="NUCLEO" localSheetId="4">#REF!</definedName>
    <definedName name="NUCLEO" localSheetId="0">#REF!</definedName>
    <definedName name="NUCLEO" localSheetId="3">#REF!</definedName>
    <definedName name="NUCLEO" localSheetId="7">#REF!</definedName>
    <definedName name="NUCLEO" localSheetId="6">#REF!</definedName>
    <definedName name="NUCLEO" localSheetId="9">#REF!</definedName>
    <definedName name="NUCLEO" localSheetId="10">#REF!</definedName>
    <definedName name="NUCLEO" localSheetId="12">#REF!</definedName>
    <definedName name="NUCLEO" localSheetId="13">#REF!</definedName>
    <definedName name="NUCLEO" localSheetId="15">#REF!</definedName>
    <definedName name="NUCLEO" localSheetId="17">#REF!</definedName>
    <definedName name="NUCLEO" localSheetId="19">#REF!</definedName>
    <definedName name="NUCLEO" localSheetId="20">#REF!</definedName>
    <definedName name="NUCLEO" localSheetId="21">#REF!</definedName>
    <definedName name="NUCLEO" localSheetId="22">#REF!</definedName>
    <definedName name="NUCLEO" localSheetId="24">#REF!</definedName>
    <definedName name="NUCLEO" localSheetId="25">#REF!</definedName>
    <definedName name="NUCLEO" localSheetId="26">#REF!</definedName>
    <definedName name="NUCLEO" localSheetId="2">#REF!</definedName>
    <definedName name="NUCLEO" localSheetId="1">#REF!</definedName>
    <definedName name="NúmeroFuncionários" localSheetId="4">#REF!</definedName>
    <definedName name="NúmeroFuncionários" localSheetId="0">' Encargos ADM - Sugerido'!#REF!</definedName>
    <definedName name="NúmeroFuncionários" localSheetId="3">#REF!</definedName>
    <definedName name="NúmeroFuncionários" localSheetId="7">#REF!</definedName>
    <definedName name="NúmeroFuncionários" localSheetId="6">#REF!</definedName>
    <definedName name="NúmeroFuncionários" localSheetId="9">#REF!</definedName>
    <definedName name="NúmeroFuncionários" localSheetId="10">#REF!</definedName>
    <definedName name="NúmeroFuncionários" localSheetId="12">#REF!</definedName>
    <definedName name="NúmeroFuncionários" localSheetId="13">#REF!</definedName>
    <definedName name="NúmeroFuncionários" localSheetId="15">#REF!</definedName>
    <definedName name="NúmeroFuncionários" localSheetId="17">#REF!</definedName>
    <definedName name="NúmeroFuncionários" localSheetId="19">#REF!</definedName>
    <definedName name="NúmeroFuncionários" localSheetId="20">#REF!</definedName>
    <definedName name="NúmeroFuncionários" localSheetId="21">#REF!</definedName>
    <definedName name="NúmeroFuncionários" localSheetId="22">#REF!</definedName>
    <definedName name="NúmeroFuncionários" localSheetId="24">#REF!</definedName>
    <definedName name="NúmeroFuncionários" localSheetId="25">#REF!</definedName>
    <definedName name="NúmeroFuncionários" localSheetId="26">#REF!</definedName>
    <definedName name="NúmeroFuncionários" localSheetId="2">#REF!</definedName>
    <definedName name="NúmeroFuncionários" localSheetId="1">'Encargos Operacional - Sugerido'!#REF!</definedName>
    <definedName name="NumEstagiarios" localSheetId="4">#REF!</definedName>
    <definedName name="NumEstagiarios" localSheetId="0">' Encargos ADM - Sugerido'!#REF!</definedName>
    <definedName name="NumEstagiarios" localSheetId="3">#REF!</definedName>
    <definedName name="NumEstagiarios" localSheetId="7">#REF!</definedName>
    <definedName name="NumEstagiarios" localSheetId="6">#REF!</definedName>
    <definedName name="NumEstagiarios" localSheetId="9">#REF!</definedName>
    <definedName name="NumEstagiarios" localSheetId="10">#REF!</definedName>
    <definedName name="NumEstagiarios" localSheetId="12">#REF!</definedName>
    <definedName name="NumEstagiarios" localSheetId="13">#REF!</definedName>
    <definedName name="NumEstagiarios" localSheetId="15">#REF!</definedName>
    <definedName name="NumEstagiarios" localSheetId="17">#REF!</definedName>
    <definedName name="NumEstagiarios" localSheetId="19">#REF!</definedName>
    <definedName name="NumEstagiarios" localSheetId="20">#REF!</definedName>
    <definedName name="NumEstagiarios" localSheetId="21">#REF!</definedName>
    <definedName name="NumEstagiarios" localSheetId="22">#REF!</definedName>
    <definedName name="NumEstagiarios" localSheetId="24">#REF!</definedName>
    <definedName name="NumEstagiarios" localSheetId="25">#REF!</definedName>
    <definedName name="NumEstagiarios" localSheetId="26">#REF!</definedName>
    <definedName name="NumEstagiarios" localSheetId="2">#REF!</definedName>
    <definedName name="NumEstagiarios" localSheetId="1">'Encargos Operacional - Sugerido'!#REF!</definedName>
    <definedName name="NumMOAdmLocal" localSheetId="4">#REF!</definedName>
    <definedName name="NumMOAdmLocal" localSheetId="0">' Encargos ADM - Sugerido'!#REF!</definedName>
    <definedName name="NumMOAdmLocal" localSheetId="3">#REF!</definedName>
    <definedName name="NumMOAdmLocal" localSheetId="7">#REF!</definedName>
    <definedName name="NumMOAdmLocal" localSheetId="6">#REF!</definedName>
    <definedName name="NumMOAdmLocal" localSheetId="9">#REF!</definedName>
    <definedName name="NumMOAdmLocal" localSheetId="10">#REF!</definedName>
    <definedName name="NumMOAdmLocal" localSheetId="12">#REF!</definedName>
    <definedName name="NumMOAdmLocal" localSheetId="13">#REF!</definedName>
    <definedName name="NumMOAdmLocal" localSheetId="15">#REF!</definedName>
    <definedName name="NumMOAdmLocal" localSheetId="17">#REF!</definedName>
    <definedName name="NumMOAdmLocal" localSheetId="19">#REF!</definedName>
    <definedName name="NumMOAdmLocal" localSheetId="20">#REF!</definedName>
    <definedName name="NumMOAdmLocal" localSheetId="21">#REF!</definedName>
    <definedName name="NumMOAdmLocal" localSheetId="22">#REF!</definedName>
    <definedName name="NumMOAdmLocal" localSheetId="24">#REF!</definedName>
    <definedName name="NumMOAdmLocal" localSheetId="25">#REF!</definedName>
    <definedName name="NumMOAdmLocal" localSheetId="26">#REF!</definedName>
    <definedName name="NumMOAdmLocal" localSheetId="2">#REF!</definedName>
    <definedName name="NumMOAdmLocal" localSheetId="1">'Encargos Operacional - Sugerido'!#REF!</definedName>
    <definedName name="Observações" localSheetId="7">[13]Observações!#REF!</definedName>
    <definedName name="Observações" localSheetId="6">[13]Observações!#REF!</definedName>
    <definedName name="Observações" localSheetId="9">[13]Observações!#REF!</definedName>
    <definedName name="Observações" localSheetId="10">[13]Observações!#REF!</definedName>
    <definedName name="Observações" localSheetId="12">[13]Observações!#REF!</definedName>
    <definedName name="Observações" localSheetId="13">[13]Observações!#REF!</definedName>
    <definedName name="Observações" localSheetId="15">[13]Observações!#REF!</definedName>
    <definedName name="Observações" localSheetId="17">[13]Observações!#REF!</definedName>
    <definedName name="Observações" localSheetId="19">[13]Observações!#REF!</definedName>
    <definedName name="Observações" localSheetId="20">[13]Observações!#REF!</definedName>
    <definedName name="Observações" localSheetId="21">[13]Observações!#REF!</definedName>
    <definedName name="Observações" localSheetId="22">[13]Observações!#REF!</definedName>
    <definedName name="Observações" localSheetId="24">[13]Observações!#REF!</definedName>
    <definedName name="Observações" localSheetId="25">[13]Observações!#REF!</definedName>
    <definedName name="Observações" localSheetId="26">[13]Observações!#REF!</definedName>
    <definedName name="Observações" localSheetId="1">[13]Observações!#REF!</definedName>
    <definedName name="Ônibus" localSheetId="4">#REF!</definedName>
    <definedName name="Ônibus" localSheetId="0">' Encargos ADM - Sugerido'!#REF!</definedName>
    <definedName name="Ônibus" localSheetId="3">#REF!</definedName>
    <definedName name="Ônibus" localSheetId="7">#REF!</definedName>
    <definedName name="Ônibus" localSheetId="6">#REF!</definedName>
    <definedName name="Ônibus" localSheetId="9">#REF!</definedName>
    <definedName name="Ônibus" localSheetId="10">#REF!</definedName>
    <definedName name="Ônibus" localSheetId="12">#REF!</definedName>
    <definedName name="Ônibus" localSheetId="13">#REF!</definedName>
    <definedName name="Ônibus" localSheetId="15">#REF!</definedName>
    <definedName name="Ônibus" localSheetId="17">#REF!</definedName>
    <definedName name="Ônibus" localSheetId="19">#REF!</definedName>
    <definedName name="Ônibus" localSheetId="20">#REF!</definedName>
    <definedName name="Ônibus" localSheetId="21">#REF!</definedName>
    <definedName name="Ônibus" localSheetId="22">#REF!</definedName>
    <definedName name="Ônibus" localSheetId="24">#REF!</definedName>
    <definedName name="Ônibus" localSheetId="25">#REF!</definedName>
    <definedName name="Ônibus" localSheetId="26">#REF!</definedName>
    <definedName name="Ônibus" localSheetId="2">#REF!</definedName>
    <definedName name="Ônibus" localSheetId="1">'Encargos Operacional - Sugerido'!#REF!</definedName>
    <definedName name="OUTRAS">[2]Outras!$A$1</definedName>
    <definedName name="PESQUISA">[2]Pesquisa!$A$1</definedName>
    <definedName name="PG_agosto_2002" localSheetId="7">#REF!</definedName>
    <definedName name="PG_agosto_2002" localSheetId="6">#REF!</definedName>
    <definedName name="PG_agosto_2002" localSheetId="9">#REF!</definedName>
    <definedName name="PG_agosto_2002" localSheetId="10">#REF!</definedName>
    <definedName name="PG_agosto_2002" localSheetId="12">#REF!</definedName>
    <definedName name="PG_agosto_2002" localSheetId="13">#REF!</definedName>
    <definedName name="PG_agosto_2002" localSheetId="15">#REF!</definedName>
    <definedName name="PG_agosto_2002" localSheetId="17">#REF!</definedName>
    <definedName name="PG_agosto_2002" localSheetId="19">#REF!</definedName>
    <definedName name="PG_agosto_2002" localSheetId="20">#REF!</definedName>
    <definedName name="PG_agosto_2002" localSheetId="21">#REF!</definedName>
    <definedName name="PG_agosto_2002" localSheetId="22">#REF!</definedName>
    <definedName name="PG_agosto_2002" localSheetId="24">#REF!</definedName>
    <definedName name="PG_agosto_2002" localSheetId="25">#REF!</definedName>
    <definedName name="PG_agosto_2002" localSheetId="26">#REF!</definedName>
    <definedName name="PREST_P_NUCLEO_PRESTADOR" localSheetId="7">OFFSET('[4]Cad Prestador'!$D$4,VLOOKUP(#REF!,'[4]Cad Prestador'!$B$4:$C$49,2,FALSE)-1,0,COUNTIF('[4]Cad Prestador'!$B$4:$B$49,#REF!))</definedName>
    <definedName name="PREST_P_NUCLEO_PRESTADOR" localSheetId="6">OFFSET('[4]Cad Prestador'!$D$4,VLOOKUP(#REF!,'[4]Cad Prestador'!$B$4:$C$49,2,FALSE)-1,0,COUNTIF('[4]Cad Prestador'!$B$4:$B$49,#REF!))</definedName>
    <definedName name="PREST_P_NUCLEO_PRESTADOR" localSheetId="9">OFFSET('[4]Cad Prestador'!$D$4,VLOOKUP(#REF!,'[4]Cad Prestador'!$B$4:$C$49,2,FALSE)-1,0,COUNTIF('[4]Cad Prestador'!$B$4:$B$49,#REF!))</definedName>
    <definedName name="PREST_P_NUCLEO_PRESTADOR" localSheetId="10">OFFSET('[4]Cad Prestador'!$D$4,VLOOKUP(#REF!,'[4]Cad Prestador'!$B$4:$C$49,2,FALSE)-1,0,COUNTIF('[4]Cad Prestador'!$B$4:$B$49,#REF!))</definedName>
    <definedName name="PREST_P_NUCLEO_PRESTADOR" localSheetId="12">OFFSET('[4]Cad Prestador'!$D$4,VLOOKUP(#REF!,'[4]Cad Prestador'!$B$4:$C$49,2,FALSE)-1,0,COUNTIF('[4]Cad Prestador'!$B$4:$B$49,#REF!))</definedName>
    <definedName name="PREST_P_NUCLEO_PRESTADOR" localSheetId="13">OFFSET('[4]Cad Prestador'!$D$4,VLOOKUP(#REF!,'[4]Cad Prestador'!$B$4:$C$49,2,FALSE)-1,0,COUNTIF('[4]Cad Prestador'!$B$4:$B$49,#REF!))</definedName>
    <definedName name="PREST_P_NUCLEO_PRESTADOR" localSheetId="15">OFFSET('[4]Cad Prestador'!$D$4,VLOOKUP(#REF!,'[4]Cad Prestador'!$B$4:$C$49,2,FALSE)-1,0,COUNTIF('[4]Cad Prestador'!$B$4:$B$49,#REF!))</definedName>
    <definedName name="PREST_P_NUCLEO_PRESTADOR" localSheetId="17">OFFSET('[4]Cad Prestador'!$D$4,VLOOKUP(#REF!,'[4]Cad Prestador'!$B$4:$C$49,2,FALSE)-1,0,COUNTIF('[4]Cad Prestador'!$B$4:$B$49,#REF!))</definedName>
    <definedName name="PREST_P_NUCLEO_PRESTADOR" localSheetId="19">OFFSET('[4]Cad Prestador'!$D$4,VLOOKUP(#REF!,'[4]Cad Prestador'!$B$4:$C$49,2,FALSE)-1,0,COUNTIF('[4]Cad Prestador'!$B$4:$B$49,#REF!))</definedName>
    <definedName name="PREST_P_NUCLEO_PRESTADOR" localSheetId="20">OFFSET('[4]Cad Prestador'!$D$4,VLOOKUP(#REF!,'[4]Cad Prestador'!$B$4:$C$49,2,FALSE)-1,0,COUNTIF('[4]Cad Prestador'!$B$4:$B$49,#REF!))</definedName>
    <definedName name="PREST_P_NUCLEO_PRESTADOR" localSheetId="21">OFFSET('[4]Cad Prestador'!$D$4,VLOOKUP(#REF!,'[4]Cad Prestador'!$B$4:$C$49,2,FALSE)-1,0,COUNTIF('[4]Cad Prestador'!$B$4:$B$49,#REF!))</definedName>
    <definedName name="PREST_P_NUCLEO_PRESTADOR" localSheetId="22">OFFSET('[4]Cad Prestador'!$D$4,VLOOKUP(#REF!,'[4]Cad Prestador'!$B$4:$C$49,2,FALSE)-1,0,COUNTIF('[4]Cad Prestador'!$B$4:$B$49,#REF!))</definedName>
    <definedName name="PREST_P_NUCLEO_PRESTADOR" localSheetId="24">OFFSET('[4]Cad Prestador'!$D$4,VLOOKUP(#REF!,'[4]Cad Prestador'!$B$4:$C$49,2,FALSE)-1,0,COUNTIF('[4]Cad Prestador'!$B$4:$B$49,#REF!))</definedName>
    <definedName name="PREST_P_NUCLEO_PRESTADOR" localSheetId="25">OFFSET('[4]Cad Prestador'!$D$4,VLOOKUP(#REF!,'[4]Cad Prestador'!$B$4:$C$49,2,FALSE)-1,0,COUNTIF('[4]Cad Prestador'!$B$4:$B$49,#REF!))</definedName>
    <definedName name="PREST_P_NUCLEO_PRESTADOR" localSheetId="26">OFFSET('[4]Cad Prestador'!$D$4,VLOOKUP(#REF!,'[4]Cad Prestador'!$B$4:$C$49,2,FALSE)-1,0,COUNTIF('[4]Cad Prestador'!$B$4:$B$49,#REF!))</definedName>
    <definedName name="PRESTADOR_P_NUCLEO_COMPARATIVO" localSheetId="4">OFFSET(#REF!,VLOOKUP(#REF!,#REF!,2,FALSE)-1,0,COUNTIF(#REF!,#REF!))</definedName>
    <definedName name="PRESTADOR_P_NUCLEO_COMPARATIVO" localSheetId="0">OFFSET(#REF!,VLOOKUP(#REF!,#REF!,2,FALSE)-1,0,COUNTIF(#REF!,#REF!))</definedName>
    <definedName name="PRESTADOR_P_NUCLEO_COMPARATIVO" localSheetId="3">OFFSET(#REF!,VLOOKUP(#REF!,#REF!,2,FALSE)-1,0,COUNTIF(#REF!,#REF!))</definedName>
    <definedName name="PRESTADOR_P_NUCLEO_COMPARATIVO" localSheetId="7">OFFSET(#REF!,VLOOKUP(#REF!,#REF!,2,FALSE)-1,0,COUNTIF(#REF!,#REF!))</definedName>
    <definedName name="PRESTADOR_P_NUCLEO_COMPARATIVO" localSheetId="6">OFFSET(#REF!,VLOOKUP(#REF!,#REF!,2,FALSE)-1,0,COUNTIF(#REF!,#REF!))</definedName>
    <definedName name="PRESTADOR_P_NUCLEO_COMPARATIVO" localSheetId="9">OFFSET(#REF!,VLOOKUP(#REF!,#REF!,2,FALSE)-1,0,COUNTIF(#REF!,#REF!))</definedName>
    <definedName name="PRESTADOR_P_NUCLEO_COMPARATIVO" localSheetId="10">OFFSET(#REF!,VLOOKUP(#REF!,#REF!,2,FALSE)-1,0,COUNTIF(#REF!,#REF!))</definedName>
    <definedName name="PRESTADOR_P_NUCLEO_COMPARATIVO" localSheetId="12">OFFSET(#REF!,VLOOKUP(#REF!,#REF!,2,FALSE)-1,0,COUNTIF(#REF!,#REF!))</definedName>
    <definedName name="PRESTADOR_P_NUCLEO_COMPARATIVO" localSheetId="13">OFFSET(#REF!,VLOOKUP(#REF!,#REF!,2,FALSE)-1,0,COUNTIF(#REF!,#REF!))</definedName>
    <definedName name="PRESTADOR_P_NUCLEO_COMPARATIVO" localSheetId="15">OFFSET(#REF!,VLOOKUP(#REF!,#REF!,2,FALSE)-1,0,COUNTIF(#REF!,#REF!))</definedName>
    <definedName name="PRESTADOR_P_NUCLEO_COMPARATIVO" localSheetId="17">OFFSET(#REF!,VLOOKUP(#REF!,#REF!,2,FALSE)-1,0,COUNTIF(#REF!,#REF!))</definedName>
    <definedName name="PRESTADOR_P_NUCLEO_COMPARATIVO" localSheetId="19">OFFSET(#REF!,VLOOKUP(#REF!,#REF!,2,FALSE)-1,0,COUNTIF(#REF!,#REF!))</definedName>
    <definedName name="PRESTADOR_P_NUCLEO_COMPARATIVO" localSheetId="20">OFFSET(#REF!,VLOOKUP(#REF!,#REF!,2,FALSE)-1,0,COUNTIF(#REF!,#REF!))</definedName>
    <definedName name="PRESTADOR_P_NUCLEO_COMPARATIVO" localSheetId="21">OFFSET(#REF!,VLOOKUP(#REF!,#REF!,2,FALSE)-1,0,COUNTIF(#REF!,#REF!))</definedName>
    <definedName name="PRESTADOR_P_NUCLEO_COMPARATIVO" localSheetId="22">OFFSET(#REF!,VLOOKUP(#REF!,#REF!,2,FALSE)-1,0,COUNTIF(#REF!,#REF!))</definedName>
    <definedName name="PRESTADOR_P_NUCLEO_COMPARATIVO" localSheetId="24">OFFSET(#REF!,VLOOKUP(#REF!,#REF!,2,FALSE)-1,0,COUNTIF(#REF!,#REF!))</definedName>
    <definedName name="PRESTADOR_P_NUCLEO_COMPARATIVO" localSheetId="25">OFFSET(#REF!,VLOOKUP(#REF!,#REF!,2,FALSE)-1,0,COUNTIF(#REF!,#REF!))</definedName>
    <definedName name="PRESTADOR_P_NUCLEO_COMPARATIVO" localSheetId="26">OFFSET(#REF!,VLOOKUP(#REF!,#REF!,2,FALSE)-1,0,COUNTIF(#REF!,#REF!))</definedName>
    <definedName name="PRESTADOR_P_NUCLEO_COMPARATIVO" localSheetId="2">OFFSET(#REF!,VLOOKUP(#REF!,#REF!,2,FALSE)-1,0,COUNTIF(#REF!,#REF!))</definedName>
    <definedName name="PRESTADOR_P_NUCLEO_COMPARATIVO" localSheetId="1">OFFSET(#REF!,VLOOKUP(#REF!,#REF!,2,FALSE)-1,0,COUNTIF(#REF!,#REF!))</definedName>
    <definedName name="PRESTADOR1">OFFSET('[4]Cad Prestador'!$D$4,0,0,COUNTA('[4]Cad Prestador'!$D$4:$D$49))</definedName>
    <definedName name="PRO_FLOR" localSheetId="7">#REF!</definedName>
    <definedName name="PRO_FLOR" localSheetId="6">#REF!</definedName>
    <definedName name="PRO_FLOR" localSheetId="9">#REF!</definedName>
    <definedName name="PRO_FLOR" localSheetId="10">#REF!</definedName>
    <definedName name="PRO_FLOR" localSheetId="12">#REF!</definedName>
    <definedName name="PRO_FLOR" localSheetId="13">#REF!</definedName>
    <definedName name="PRO_FLOR" localSheetId="15">#REF!</definedName>
    <definedName name="PRO_FLOR" localSheetId="17">#REF!</definedName>
    <definedName name="PRO_FLOR" localSheetId="19">#REF!</definedName>
    <definedName name="PRO_FLOR" localSheetId="20">#REF!</definedName>
    <definedName name="PRO_FLOR" localSheetId="21">#REF!</definedName>
    <definedName name="PRO_FLOR" localSheetId="22">#REF!</definedName>
    <definedName name="PRO_FLOR" localSheetId="24">#REF!</definedName>
    <definedName name="PRO_FLOR" localSheetId="25">#REF!</definedName>
    <definedName name="PRO_FLOR" localSheetId="26">#REF!</definedName>
    <definedName name="PROCESSOS_REMUNERADOS">OFFSET('[4]Listas de Validação'!$A$22,0,0,COUNTA('[4]Listas de Validação'!$A$22:$A$41))</definedName>
    <definedName name="PROD_ENTR">[2]PROD_ENTR!$A$1</definedName>
    <definedName name="REGIME_TRIBUTAÇÃO" localSheetId="4">#REF!</definedName>
    <definedName name="REGIME_TRIBUTAÇÃO" localSheetId="0">#REF!</definedName>
    <definedName name="REGIME_TRIBUTAÇÃO" localSheetId="3">#REF!</definedName>
    <definedName name="REGIME_TRIBUTAÇÃO" localSheetId="7">#REF!</definedName>
    <definedName name="REGIME_TRIBUTAÇÃO" localSheetId="6">#REF!</definedName>
    <definedName name="REGIME_TRIBUTAÇÃO" localSheetId="9">#REF!</definedName>
    <definedName name="REGIME_TRIBUTAÇÃO" localSheetId="10">#REF!</definedName>
    <definedName name="REGIME_TRIBUTAÇÃO" localSheetId="12">#REF!</definedName>
    <definedName name="REGIME_TRIBUTAÇÃO" localSheetId="13">#REF!</definedName>
    <definedName name="REGIME_TRIBUTAÇÃO" localSheetId="15">#REF!</definedName>
    <definedName name="REGIME_TRIBUTAÇÃO" localSheetId="17">#REF!</definedName>
    <definedName name="REGIME_TRIBUTAÇÃO" localSheetId="19">#REF!</definedName>
    <definedName name="REGIME_TRIBUTAÇÃO" localSheetId="20">#REF!</definedName>
    <definedName name="REGIME_TRIBUTAÇÃO" localSheetId="21">#REF!</definedName>
    <definedName name="REGIME_TRIBUTAÇÃO" localSheetId="22">#REF!</definedName>
    <definedName name="REGIME_TRIBUTAÇÃO" localSheetId="24">#REF!</definedName>
    <definedName name="REGIME_TRIBUTAÇÃO" localSheetId="25">#REF!</definedName>
    <definedName name="REGIME_TRIBUTAÇÃO" localSheetId="26">#REF!</definedName>
    <definedName name="REGIME_TRIBUTAÇÃO" localSheetId="2">#REF!</definedName>
    <definedName name="REGIME_TRIBUTAÇÃO" localSheetId="1">#REF!</definedName>
    <definedName name="SAPBEXrevision" hidden="1">108</definedName>
    <definedName name="SAPBEXsysID" hidden="1">"B03"</definedName>
    <definedName name="SAPBEXwbID" hidden="1">"44SUKXJWEV3KODNGJLWMZJAXA"</definedName>
    <definedName name="SAPFuncF4Help" localSheetId="7" hidden="1">Main.SAPF4Help()</definedName>
    <definedName name="SAPFuncF4Help" localSheetId="6" hidden="1">Main.SAPF4Help()</definedName>
    <definedName name="SAPFuncF4Help" localSheetId="9" hidden="1">Main.SAPF4Help()</definedName>
    <definedName name="SAPFuncF4Help" localSheetId="10" hidden="1">Main.SAPF4Help()</definedName>
    <definedName name="SAPFuncF4Help" localSheetId="12" hidden="1">Main.SAPF4Help()</definedName>
    <definedName name="SAPFuncF4Help" localSheetId="13" hidden="1">Main.SAPF4Help()</definedName>
    <definedName name="SAPFuncF4Help" localSheetId="15" hidden="1">Main.SAPF4Help()</definedName>
    <definedName name="SAPFuncF4Help" localSheetId="17" hidden="1">Main.SAPF4Help()</definedName>
    <definedName name="SAPFuncF4Help" localSheetId="19" hidden="1">Main.SAPF4Help()</definedName>
    <definedName name="SAPFuncF4Help" localSheetId="20" hidden="1">Main.SAPF4Help()</definedName>
    <definedName name="SAPFuncF4Help" localSheetId="21" hidden="1">Main.SAPF4Help()</definedName>
    <definedName name="SAPFuncF4Help" localSheetId="22" hidden="1">Main.SAPF4Help()</definedName>
    <definedName name="SAPFuncF4Help" localSheetId="24" hidden="1">Main.SAPF4Help()</definedName>
    <definedName name="SAPFuncF4Help" localSheetId="25" hidden="1">Main.SAPF4Help()</definedName>
    <definedName name="SAPFuncF4Help" localSheetId="26" hidden="1">Main.SAPF4Help()</definedName>
    <definedName name="SAPTrigger_Tabelle1_Tabelle1D1">[14]sapactivexlhiddensheet!$A$39</definedName>
    <definedName name="SAPTrigger_Tabelle2_Tabelle2D1">[15]sapactivexlhiddensheet!$B$39</definedName>
    <definedName name="SAPTrigger_Tabelle3_Tabelle3D1">[15]sapactivexlhiddensheet!$C$39</definedName>
    <definedName name="SAPTrigger_Tabelle4_Tabelle4D1">[15]sapactivexlhiddensheet!$D$39</definedName>
    <definedName name="SeguroAcid.Trab." localSheetId="4">#REF!</definedName>
    <definedName name="SeguroAcid.Trab." localSheetId="0">' Encargos ADM - Sugerido'!#REF!</definedName>
    <definedName name="SeguroAcid.Trab." localSheetId="3">#REF!</definedName>
    <definedName name="SeguroAcid.Trab." localSheetId="7">#REF!</definedName>
    <definedName name="SeguroAcid.Trab." localSheetId="6">#REF!</definedName>
    <definedName name="SeguroAcid.Trab." localSheetId="9">#REF!</definedName>
    <definedName name="SeguroAcid.Trab." localSheetId="10">#REF!</definedName>
    <definedName name="SeguroAcid.Trab." localSheetId="12">#REF!</definedName>
    <definedName name="SeguroAcid.Trab." localSheetId="13">#REF!</definedName>
    <definedName name="SeguroAcid.Trab." localSheetId="15">#REF!</definedName>
    <definedName name="SeguroAcid.Trab." localSheetId="17">#REF!</definedName>
    <definedName name="SeguroAcid.Trab." localSheetId="19">#REF!</definedName>
    <definedName name="SeguroAcid.Trab." localSheetId="20">#REF!</definedName>
    <definedName name="SeguroAcid.Trab." localSheetId="21">#REF!</definedName>
    <definedName name="SeguroAcid.Trab." localSheetId="22">#REF!</definedName>
    <definedName name="SeguroAcid.Trab." localSheetId="24">#REF!</definedName>
    <definedName name="SeguroAcid.Trab." localSheetId="25">#REF!</definedName>
    <definedName name="SeguroAcid.Trab." localSheetId="26">#REF!</definedName>
    <definedName name="SeguroAcid.Trab." localSheetId="2">#REF!</definedName>
    <definedName name="SeguroAcid.Trab." localSheetId="1">'Encargos Operacional - Sugerido'!#REF!</definedName>
    <definedName name="SeguroAdmLocal" localSheetId="4">#REF!</definedName>
    <definedName name="SeguroAdmLocal" localSheetId="0">' Encargos ADM - Sugerido'!#REF!</definedName>
    <definedName name="SeguroAdmLocal" localSheetId="3">#REF!</definedName>
    <definedName name="SeguroAdmLocal" localSheetId="7">#REF!</definedName>
    <definedName name="SeguroAdmLocal" localSheetId="6">#REF!</definedName>
    <definedName name="SeguroAdmLocal" localSheetId="9">#REF!</definedName>
    <definedName name="SeguroAdmLocal" localSheetId="10">#REF!</definedName>
    <definedName name="SeguroAdmLocal" localSheetId="12">#REF!</definedName>
    <definedName name="SeguroAdmLocal" localSheetId="13">#REF!</definedName>
    <definedName name="SeguroAdmLocal" localSheetId="15">#REF!</definedName>
    <definedName name="SeguroAdmLocal" localSheetId="17">#REF!</definedName>
    <definedName name="SeguroAdmLocal" localSheetId="19">#REF!</definedName>
    <definedName name="SeguroAdmLocal" localSheetId="20">#REF!</definedName>
    <definedName name="SeguroAdmLocal" localSheetId="21">#REF!</definedName>
    <definedName name="SeguroAdmLocal" localSheetId="22">#REF!</definedName>
    <definedName name="SeguroAdmLocal" localSheetId="24">#REF!</definedName>
    <definedName name="SeguroAdmLocal" localSheetId="25">#REF!</definedName>
    <definedName name="SeguroAdmLocal" localSheetId="26">#REF!</definedName>
    <definedName name="SeguroAdmLocal" localSheetId="2">#REF!</definedName>
    <definedName name="SeguroAdmLocal" localSheetId="1">'Encargos Operacional - Sugerido'!#REF!</definedName>
    <definedName name="SeguroVida" localSheetId="4">#REF!</definedName>
    <definedName name="SeguroVida" localSheetId="0">' Encargos ADM - Sugerido'!#REF!</definedName>
    <definedName name="SeguroVida" localSheetId="3">#REF!</definedName>
    <definedName name="SeguroVida" localSheetId="7">#REF!</definedName>
    <definedName name="SeguroVida" localSheetId="6">#REF!</definedName>
    <definedName name="SeguroVida" localSheetId="9">#REF!</definedName>
    <definedName name="SeguroVida" localSheetId="10">#REF!</definedName>
    <definedName name="SeguroVida" localSheetId="12">#REF!</definedName>
    <definedName name="SeguroVida" localSheetId="13">#REF!</definedName>
    <definedName name="SeguroVida" localSheetId="15">#REF!</definedName>
    <definedName name="SeguroVida" localSheetId="17">#REF!</definedName>
    <definedName name="SeguroVida" localSheetId="19">#REF!</definedName>
    <definedName name="SeguroVida" localSheetId="20">#REF!</definedName>
    <definedName name="SeguroVida" localSheetId="21">#REF!</definedName>
    <definedName name="SeguroVida" localSheetId="22">#REF!</definedName>
    <definedName name="SeguroVida" localSheetId="24">#REF!</definedName>
    <definedName name="SeguroVida" localSheetId="25">#REF!</definedName>
    <definedName name="SeguroVida" localSheetId="26">#REF!</definedName>
    <definedName name="SeguroVida" localSheetId="2">#REF!</definedName>
    <definedName name="SeguroVida" localSheetId="1">'Encargos Operacional - Sugerido'!#REF!</definedName>
    <definedName name="SeguroVidaEmGrupo" localSheetId="4">#REF!</definedName>
    <definedName name="SeguroVidaEmGrupo" localSheetId="0">' Encargos ADM - Sugerido'!#REF!</definedName>
    <definedName name="SeguroVidaEmGrupo" localSheetId="3">#REF!</definedName>
    <definedName name="SeguroVidaEmGrupo" localSheetId="7">#REF!</definedName>
    <definedName name="SeguroVidaEmGrupo" localSheetId="6">#REF!</definedName>
    <definedName name="SeguroVidaEmGrupo" localSheetId="9">#REF!</definedName>
    <definedName name="SeguroVidaEmGrupo" localSheetId="10">#REF!</definedName>
    <definedName name="SeguroVidaEmGrupo" localSheetId="12">#REF!</definedName>
    <definedName name="SeguroVidaEmGrupo" localSheetId="13">#REF!</definedName>
    <definedName name="SeguroVidaEmGrupo" localSheetId="15">#REF!</definedName>
    <definedName name="SeguroVidaEmGrupo" localSheetId="17">#REF!</definedName>
    <definedName name="SeguroVidaEmGrupo" localSheetId="19">#REF!</definedName>
    <definedName name="SeguroVidaEmGrupo" localSheetId="20">#REF!</definedName>
    <definedName name="SeguroVidaEmGrupo" localSheetId="21">#REF!</definedName>
    <definedName name="SeguroVidaEmGrupo" localSheetId="22">#REF!</definedName>
    <definedName name="SeguroVidaEmGrupo" localSheetId="24">#REF!</definedName>
    <definedName name="SeguroVidaEmGrupo" localSheetId="25">#REF!</definedName>
    <definedName name="SeguroVidaEmGrupo" localSheetId="26">#REF!</definedName>
    <definedName name="SeguroVidaEmGrupo" localSheetId="2">#REF!</definedName>
    <definedName name="SeguroVidaEmGrupo" localSheetId="1">'Encargos Operacional - Sugerido'!#REF!</definedName>
    <definedName name="SERV_FAB">[2]Serv_Fab!$A$1</definedName>
    <definedName name="SERV_FAB_2">'[2]Serv_Fab (2)'!$A$1</definedName>
    <definedName name="SETOR">OFFSET('[4]Listas de Validação'!$A$2,0,0,COUNTA('[4]Listas de Validação'!$A$2:$A$5),1)</definedName>
    <definedName name="SFL">[2]SFL!$A$1</definedName>
    <definedName name="SFL_2">'[2]SFL (2)'!$A$1</definedName>
    <definedName name="SILV">[2]SILV!$A$1</definedName>
    <definedName name="SILV_BO">[2]SILV_BO!$A$1</definedName>
    <definedName name="SILV_GN">[2]SILV_GN!$A$1</definedName>
    <definedName name="SILV_SB">[2]SILV_SB!$A$1</definedName>
    <definedName name="SILVT">[2]SILVT!$A$1</definedName>
    <definedName name="SM">[2]SM!$A$1</definedName>
    <definedName name="SM_2">'[2]SM (2)'!$A$1</definedName>
    <definedName name="SS" localSheetId="7" hidden="1">[1]ACOMP!#REF!</definedName>
    <definedName name="SS" localSheetId="6" hidden="1">[1]ACOMP!#REF!</definedName>
    <definedName name="SS" localSheetId="9" hidden="1">[1]ACOMP!#REF!</definedName>
    <definedName name="SS" localSheetId="10" hidden="1">[1]ACOMP!#REF!</definedName>
    <definedName name="SS" localSheetId="12" hidden="1">[1]ACOMP!#REF!</definedName>
    <definedName name="SS" localSheetId="13" hidden="1">[1]ACOMP!#REF!</definedName>
    <definedName name="SS" localSheetId="15" hidden="1">[1]ACOMP!#REF!</definedName>
    <definedName name="SS" localSheetId="17" hidden="1">[1]ACOMP!#REF!</definedName>
    <definedName name="SS" localSheetId="19" hidden="1">[1]ACOMP!#REF!</definedName>
    <definedName name="SS" localSheetId="20" hidden="1">[1]ACOMP!#REF!</definedName>
    <definedName name="SS" localSheetId="21" hidden="1">[1]ACOMP!#REF!</definedName>
    <definedName name="SS" localSheetId="22" hidden="1">[1]ACOMP!#REF!</definedName>
    <definedName name="SS" localSheetId="24" hidden="1">[1]ACOMP!#REF!</definedName>
    <definedName name="SS" localSheetId="25" hidden="1">[1]ACOMP!#REF!</definedName>
    <definedName name="SS" localSheetId="26" hidden="1">[1]ACOMP!#REF!</definedName>
    <definedName name="sssss" localSheetId="7" hidden="1">[1]ACOMP!#REF!</definedName>
    <definedName name="sssss" localSheetId="6" hidden="1">[1]ACOMP!#REF!</definedName>
    <definedName name="sssss" localSheetId="9" hidden="1">[1]ACOMP!#REF!</definedName>
    <definedName name="sssss" localSheetId="10" hidden="1">[1]ACOMP!#REF!</definedName>
    <definedName name="sssss" localSheetId="12" hidden="1">[1]ACOMP!#REF!</definedName>
    <definedName name="sssss" localSheetId="13" hidden="1">[1]ACOMP!#REF!</definedName>
    <definedName name="sssss" localSheetId="15" hidden="1">[1]ACOMP!#REF!</definedName>
    <definedName name="sssss" localSheetId="17" hidden="1">[1]ACOMP!#REF!</definedName>
    <definedName name="sssss" localSheetId="19" hidden="1">[1]ACOMP!#REF!</definedName>
    <definedName name="sssss" localSheetId="20" hidden="1">[1]ACOMP!#REF!</definedName>
    <definedName name="sssss" localSheetId="21" hidden="1">[1]ACOMP!#REF!</definedName>
    <definedName name="sssss" localSheetId="22" hidden="1">[1]ACOMP!#REF!</definedName>
    <definedName name="sssss" localSheetId="24" hidden="1">[1]ACOMP!#REF!</definedName>
    <definedName name="sssss" localSheetId="25" hidden="1">[1]ACOMP!#REF!</definedName>
    <definedName name="sssss" localSheetId="26" hidden="1">[1]ACOMP!#REF!</definedName>
    <definedName name="Subsolador_DMB_de_arrasto" localSheetId="7">#REF!</definedName>
    <definedName name="Subsolador_DMB_de_arrasto" localSheetId="6">#REF!</definedName>
    <definedName name="Subsolador_DMB_de_arrasto" localSheetId="9">#REF!</definedName>
    <definedName name="Subsolador_DMB_de_arrasto" localSheetId="10">#REF!</definedName>
    <definedName name="Subsolador_DMB_de_arrasto" localSheetId="12">#REF!</definedName>
    <definedName name="Subsolador_DMB_de_arrasto" localSheetId="13">#REF!</definedName>
    <definedName name="Subsolador_DMB_de_arrasto" localSheetId="15">#REF!</definedName>
    <definedName name="Subsolador_DMB_de_arrasto" localSheetId="17">#REF!</definedName>
    <definedName name="Subsolador_DMB_de_arrasto" localSheetId="19">#REF!</definedName>
    <definedName name="Subsolador_DMB_de_arrasto" localSheetId="20">#REF!</definedName>
    <definedName name="Subsolador_DMB_de_arrasto" localSheetId="21">#REF!</definedName>
    <definedName name="Subsolador_DMB_de_arrasto" localSheetId="22">#REF!</definedName>
    <definedName name="Subsolador_DMB_de_arrasto" localSheetId="24">#REF!</definedName>
    <definedName name="Subsolador_DMB_de_arrasto" localSheetId="25">#REF!</definedName>
    <definedName name="Subsolador_DMB_de_arrasto" localSheetId="26">#REF!</definedName>
    <definedName name="TEST0" localSheetId="7">#REF!</definedName>
    <definedName name="TEST0" localSheetId="6">#REF!</definedName>
    <definedName name="TEST0" localSheetId="9">#REF!</definedName>
    <definedName name="TEST0" localSheetId="10">#REF!</definedName>
    <definedName name="TEST0" localSheetId="12">#REF!</definedName>
    <definedName name="TEST0" localSheetId="13">#REF!</definedName>
    <definedName name="TEST0" localSheetId="15">#REF!</definedName>
    <definedName name="TEST0" localSheetId="17">#REF!</definedName>
    <definedName name="TEST0" localSheetId="19">#REF!</definedName>
    <definedName name="TEST0" localSheetId="20">#REF!</definedName>
    <definedName name="TEST0" localSheetId="21">#REF!</definedName>
    <definedName name="TEST0" localSheetId="22">#REF!</definedName>
    <definedName name="TEST0" localSheetId="24">#REF!</definedName>
    <definedName name="TEST0" localSheetId="25">#REF!</definedName>
    <definedName name="TEST0" localSheetId="26">#REF!</definedName>
    <definedName name="TESTHKEY" localSheetId="7">#REF!</definedName>
    <definedName name="TESTHKEY" localSheetId="6">#REF!</definedName>
    <definedName name="TESTHKEY" localSheetId="9">#REF!</definedName>
    <definedName name="TESTHKEY" localSheetId="10">#REF!</definedName>
    <definedName name="TESTHKEY" localSheetId="12">#REF!</definedName>
    <definedName name="TESTHKEY" localSheetId="13">#REF!</definedName>
    <definedName name="TESTHKEY" localSheetId="15">#REF!</definedName>
    <definedName name="TESTHKEY" localSheetId="17">#REF!</definedName>
    <definedName name="TESTHKEY" localSheetId="19">#REF!</definedName>
    <definedName name="TESTHKEY" localSheetId="20">#REF!</definedName>
    <definedName name="TESTHKEY" localSheetId="21">#REF!</definedName>
    <definedName name="TESTHKEY" localSheetId="22">#REF!</definedName>
    <definedName name="TESTHKEY" localSheetId="24">#REF!</definedName>
    <definedName name="TESTHKEY" localSheetId="25">#REF!</definedName>
    <definedName name="TESTHKEY" localSheetId="26">#REF!</definedName>
    <definedName name="TESTKEYS" localSheetId="7">#REF!</definedName>
    <definedName name="TESTKEYS" localSheetId="6">#REF!</definedName>
    <definedName name="TESTKEYS" localSheetId="9">#REF!</definedName>
    <definedName name="TESTKEYS" localSheetId="10">#REF!</definedName>
    <definedName name="TESTKEYS" localSheetId="12">#REF!</definedName>
    <definedName name="TESTKEYS" localSheetId="13">#REF!</definedName>
    <definedName name="TESTKEYS" localSheetId="15">#REF!</definedName>
    <definedName name="TESTKEYS" localSheetId="17">#REF!</definedName>
    <definedName name="TESTKEYS" localSheetId="19">#REF!</definedName>
    <definedName name="TESTKEYS" localSheetId="20">#REF!</definedName>
    <definedName name="TESTKEYS" localSheetId="21">#REF!</definedName>
    <definedName name="TESTKEYS" localSheetId="22">#REF!</definedName>
    <definedName name="TESTKEYS" localSheetId="24">#REF!</definedName>
    <definedName name="TESTKEYS" localSheetId="25">#REF!</definedName>
    <definedName name="TESTKEYS" localSheetId="26">#REF!</definedName>
    <definedName name="TESTVKEY" localSheetId="7">#REF!</definedName>
    <definedName name="TESTVKEY" localSheetId="6">#REF!</definedName>
    <definedName name="TESTVKEY" localSheetId="9">#REF!</definedName>
    <definedName name="TESTVKEY" localSheetId="10">#REF!</definedName>
    <definedName name="TESTVKEY" localSheetId="12">#REF!</definedName>
    <definedName name="TESTVKEY" localSheetId="13">#REF!</definedName>
    <definedName name="TESTVKEY" localSheetId="15">#REF!</definedName>
    <definedName name="TESTVKEY" localSheetId="17">#REF!</definedName>
    <definedName name="TESTVKEY" localSheetId="19">#REF!</definedName>
    <definedName name="TESTVKEY" localSheetId="20">#REF!</definedName>
    <definedName name="TESTVKEY" localSheetId="21">#REF!</definedName>
    <definedName name="TESTVKEY" localSheetId="22">#REF!</definedName>
    <definedName name="TESTVKEY" localSheetId="24">#REF!</definedName>
    <definedName name="TESTVKEY" localSheetId="25">#REF!</definedName>
    <definedName name="TESTVKEY" localSheetId="26">#REF!</definedName>
    <definedName name="_xlnm.Print_Titles" localSheetId="6">'1.0 - Transporte'!#REF!</definedName>
    <definedName name="_xlnm.Print_Titles" localSheetId="2">'Banco Dados Máquinas'!$1:$2</definedName>
    <definedName name="TotalEPI" localSheetId="4">#REF!</definedName>
    <definedName name="TotalEPI" localSheetId="0">' Encargos ADM - Sugerido'!#REF!</definedName>
    <definedName name="TotalEPI" localSheetId="3">#REF!</definedName>
    <definedName name="TotalEPI" localSheetId="7">#REF!</definedName>
    <definedName name="TotalEPI" localSheetId="6">#REF!</definedName>
    <definedName name="TotalEPI" localSheetId="9">#REF!</definedName>
    <definedName name="TotalEPI" localSheetId="10">#REF!</definedName>
    <definedName name="TotalEPI" localSheetId="12">#REF!</definedName>
    <definedName name="TotalEPI" localSheetId="13">#REF!</definedName>
    <definedName name="TotalEPI" localSheetId="15">#REF!</definedName>
    <definedName name="TotalEPI" localSheetId="17">#REF!</definedName>
    <definedName name="TotalEPI" localSheetId="19">#REF!</definedName>
    <definedName name="TotalEPI" localSheetId="20">#REF!</definedName>
    <definedName name="TotalEPI" localSheetId="21">#REF!</definedName>
    <definedName name="TotalEPI" localSheetId="22">#REF!</definedName>
    <definedName name="TotalEPI" localSheetId="24">#REF!</definedName>
    <definedName name="TotalEPI" localSheetId="25">#REF!</definedName>
    <definedName name="TotalEPI" localSheetId="26">#REF!</definedName>
    <definedName name="TotalEPI" localSheetId="2">#REF!</definedName>
    <definedName name="TotalEPI" localSheetId="1">'Encargos Operacional - Sugerido'!#REF!</definedName>
    <definedName name="TotalFerramentas" localSheetId="4">#REF!</definedName>
    <definedName name="TotalFerramentas" localSheetId="0">' Encargos ADM - Sugerido'!#REF!</definedName>
    <definedName name="TotalFerramentas" localSheetId="3">#REF!</definedName>
    <definedName name="TotalFerramentas" localSheetId="7">#REF!</definedName>
    <definedName name="TotalFerramentas" localSheetId="6">#REF!</definedName>
    <definedName name="TotalFerramentas" localSheetId="9">#REF!</definedName>
    <definedName name="TotalFerramentas" localSheetId="10">#REF!</definedName>
    <definedName name="TotalFerramentas" localSheetId="12">#REF!</definedName>
    <definedName name="TotalFerramentas" localSheetId="13">#REF!</definedName>
    <definedName name="TotalFerramentas" localSheetId="15">#REF!</definedName>
    <definedName name="TotalFerramentas" localSheetId="17">#REF!</definedName>
    <definedName name="TotalFerramentas" localSheetId="19">#REF!</definedName>
    <definedName name="TotalFerramentas" localSheetId="20">#REF!</definedName>
    <definedName name="TotalFerramentas" localSheetId="21">#REF!</definedName>
    <definedName name="TotalFerramentas" localSheetId="22">#REF!</definedName>
    <definedName name="TotalFerramentas" localSheetId="24">#REF!</definedName>
    <definedName name="TotalFerramentas" localSheetId="25">#REF!</definedName>
    <definedName name="TotalFerramentas" localSheetId="26">#REF!</definedName>
    <definedName name="TotalFerramentas" localSheetId="2">#REF!</definedName>
    <definedName name="TotalFerramentas" localSheetId="1">'Encargos Operacional - Sugerido'!#REF!</definedName>
    <definedName name="TotalFolha" localSheetId="4">#REF!</definedName>
    <definedName name="TotalFolha" localSheetId="0">' Encargos ADM - Sugerido'!#REF!</definedName>
    <definedName name="TotalFolha" localSheetId="3">#REF!</definedName>
    <definedName name="TotalFolha" localSheetId="7">#REF!</definedName>
    <definedName name="TotalFolha" localSheetId="6">#REF!</definedName>
    <definedName name="TotalFolha" localSheetId="9">#REF!</definedName>
    <definedName name="TotalFolha" localSheetId="10">#REF!</definedName>
    <definedName name="TotalFolha" localSheetId="12">#REF!</definedName>
    <definedName name="TotalFolha" localSheetId="13">#REF!</definedName>
    <definedName name="TotalFolha" localSheetId="15">#REF!</definedName>
    <definedName name="TotalFolha" localSheetId="17">#REF!</definedName>
    <definedName name="TotalFolha" localSheetId="19">#REF!</definedName>
    <definedName name="TotalFolha" localSheetId="20">#REF!</definedName>
    <definedName name="TotalFolha" localSheetId="21">#REF!</definedName>
    <definedName name="TotalFolha" localSheetId="22">#REF!</definedName>
    <definedName name="TotalFolha" localSheetId="24">#REF!</definedName>
    <definedName name="TotalFolha" localSheetId="25">#REF!</definedName>
    <definedName name="TotalFolha" localSheetId="26">#REF!</definedName>
    <definedName name="TotalFolha" localSheetId="2">#REF!</definedName>
    <definedName name="TotalFolha" localSheetId="1">'Encargos Operacional - Sugerido'!#REF!</definedName>
    <definedName name="Treinamento" localSheetId="4">#REF!</definedName>
    <definedName name="Treinamento" localSheetId="0">' Encargos ADM - Sugerido'!#REF!</definedName>
    <definedName name="Treinamento" localSheetId="3">#REF!</definedName>
    <definedName name="Treinamento" localSheetId="7">#REF!</definedName>
    <definedName name="Treinamento" localSheetId="6">#REF!</definedName>
    <definedName name="Treinamento" localSheetId="9">#REF!</definedName>
    <definedName name="Treinamento" localSheetId="10">#REF!</definedName>
    <definedName name="Treinamento" localSheetId="12">#REF!</definedName>
    <definedName name="Treinamento" localSheetId="13">#REF!</definedName>
    <definedName name="Treinamento" localSheetId="15">#REF!</definedName>
    <definedName name="Treinamento" localSheetId="17">#REF!</definedName>
    <definedName name="Treinamento" localSheetId="19">#REF!</definedName>
    <definedName name="Treinamento" localSheetId="20">#REF!</definedName>
    <definedName name="Treinamento" localSheetId="21">#REF!</definedName>
    <definedName name="Treinamento" localSheetId="22">#REF!</definedName>
    <definedName name="Treinamento" localSheetId="24">#REF!</definedName>
    <definedName name="Treinamento" localSheetId="25">#REF!</definedName>
    <definedName name="Treinamento" localSheetId="26">#REF!</definedName>
    <definedName name="Treinamento" localSheetId="2">#REF!</definedName>
    <definedName name="Treinamento" localSheetId="1">'Encargos Operacional - Sugerido'!#REF!</definedName>
    <definedName name="TreinamentoAdmLocal" localSheetId="4">#REF!</definedName>
    <definedName name="TreinamentoAdmLocal" localSheetId="0">' Encargos ADM - Sugerido'!#REF!</definedName>
    <definedName name="TreinamentoAdmLocal" localSheetId="3">#REF!</definedName>
    <definedName name="TreinamentoAdmLocal" localSheetId="7">#REF!</definedName>
    <definedName name="TreinamentoAdmLocal" localSheetId="6">#REF!</definedName>
    <definedName name="TreinamentoAdmLocal" localSheetId="9">#REF!</definedName>
    <definedName name="TreinamentoAdmLocal" localSheetId="10">#REF!</definedName>
    <definedName name="TreinamentoAdmLocal" localSheetId="12">#REF!</definedName>
    <definedName name="TreinamentoAdmLocal" localSheetId="13">#REF!</definedName>
    <definedName name="TreinamentoAdmLocal" localSheetId="15">#REF!</definedName>
    <definedName name="TreinamentoAdmLocal" localSheetId="17">#REF!</definedName>
    <definedName name="TreinamentoAdmLocal" localSheetId="19">#REF!</definedName>
    <definedName name="TreinamentoAdmLocal" localSheetId="20">#REF!</definedName>
    <definedName name="TreinamentoAdmLocal" localSheetId="21">#REF!</definedName>
    <definedName name="TreinamentoAdmLocal" localSheetId="22">#REF!</definedName>
    <definedName name="TreinamentoAdmLocal" localSheetId="24">#REF!</definedName>
    <definedName name="TreinamentoAdmLocal" localSheetId="25">#REF!</definedName>
    <definedName name="TreinamentoAdmLocal" localSheetId="26">#REF!</definedName>
    <definedName name="TreinamentoAdmLocal" localSheetId="2">#REF!</definedName>
    <definedName name="TreinamentoAdmLocal" localSheetId="1">'Encargos Operacional - Sugerido'!#REF!</definedName>
    <definedName name="TreinamentoMOD" localSheetId="4">#REF!</definedName>
    <definedName name="TreinamentoMOD" localSheetId="0">' Encargos ADM - Sugerido'!#REF!</definedName>
    <definedName name="TreinamentoMOD" localSheetId="3">#REF!</definedName>
    <definedName name="TreinamentoMOD" localSheetId="7">#REF!</definedName>
    <definedName name="TreinamentoMOD" localSheetId="6">#REF!</definedName>
    <definedName name="TreinamentoMOD" localSheetId="9">#REF!</definedName>
    <definedName name="TreinamentoMOD" localSheetId="10">#REF!</definedName>
    <definedName name="TreinamentoMOD" localSheetId="12">#REF!</definedName>
    <definedName name="TreinamentoMOD" localSheetId="13">#REF!</definedName>
    <definedName name="TreinamentoMOD" localSheetId="15">#REF!</definedName>
    <definedName name="TreinamentoMOD" localSheetId="17">#REF!</definedName>
    <definedName name="TreinamentoMOD" localSheetId="19">#REF!</definedName>
    <definedName name="TreinamentoMOD" localSheetId="20">#REF!</definedName>
    <definedName name="TreinamentoMOD" localSheetId="21">#REF!</definedName>
    <definedName name="TreinamentoMOD" localSheetId="22">#REF!</definedName>
    <definedName name="TreinamentoMOD" localSheetId="24">#REF!</definedName>
    <definedName name="TreinamentoMOD" localSheetId="25">#REF!</definedName>
    <definedName name="TreinamentoMOD" localSheetId="26">#REF!</definedName>
    <definedName name="TreinamentoMOD" localSheetId="2">#REF!</definedName>
    <definedName name="TreinamentoMOD" localSheetId="1">'Encargos Operacional - Sugerido'!#REF!</definedName>
    <definedName name="Upvc_2001" localSheetId="7">#REF!</definedName>
    <definedName name="Upvc_2001" localSheetId="6">#REF!</definedName>
    <definedName name="Upvc_2001" localSheetId="9">#REF!</definedName>
    <definedName name="Upvc_2001" localSheetId="10">#REF!</definedName>
    <definedName name="Upvc_2001" localSheetId="12">#REF!</definedName>
    <definedName name="Upvc_2001" localSheetId="13">#REF!</definedName>
    <definedName name="Upvc_2001" localSheetId="15">#REF!</definedName>
    <definedName name="Upvc_2001" localSheetId="17">#REF!</definedName>
    <definedName name="Upvc_2001" localSheetId="19">#REF!</definedName>
    <definedName name="Upvc_2001" localSheetId="20">#REF!</definedName>
    <definedName name="Upvc_2001" localSheetId="21">#REF!</definedName>
    <definedName name="Upvc_2001" localSheetId="22">#REF!</definedName>
    <definedName name="Upvc_2001" localSheetId="24">#REF!</definedName>
    <definedName name="Upvc_2001" localSheetId="25">#REF!</definedName>
    <definedName name="Upvc_2001" localSheetId="26">#REF!</definedName>
    <definedName name="UPVC_99" localSheetId="7">#REF!</definedName>
    <definedName name="UPVC_99" localSheetId="6">#REF!</definedName>
    <definedName name="UPVC_99" localSheetId="9">#REF!</definedName>
    <definedName name="UPVC_99" localSheetId="10">#REF!</definedName>
    <definedName name="UPVC_99" localSheetId="12">#REF!</definedName>
    <definedName name="UPVC_99" localSheetId="13">#REF!</definedName>
    <definedName name="UPVC_99" localSheetId="15">#REF!</definedName>
    <definedName name="UPVC_99" localSheetId="17">#REF!</definedName>
    <definedName name="UPVC_99" localSheetId="19">#REF!</definedName>
    <definedName name="UPVC_99" localSheetId="20">#REF!</definedName>
    <definedName name="UPVC_99" localSheetId="21">#REF!</definedName>
    <definedName name="UPVC_99" localSheetId="22">#REF!</definedName>
    <definedName name="UPVC_99" localSheetId="24">#REF!</definedName>
    <definedName name="UPVC_99" localSheetId="25">#REF!</definedName>
    <definedName name="UPVC_99" localSheetId="26">#REF!</definedName>
    <definedName name="VIV">[2]VIV!$F$60</definedName>
    <definedName name="Viveiro" localSheetId="7">#REF!</definedName>
    <definedName name="Viveiro" localSheetId="6">#REF!</definedName>
    <definedName name="Viveiro" localSheetId="9">#REF!</definedName>
    <definedName name="Viveiro" localSheetId="10">#REF!</definedName>
    <definedName name="Viveiro" localSheetId="12">#REF!</definedName>
    <definedName name="Viveiro" localSheetId="13">#REF!</definedName>
    <definedName name="Viveiro" localSheetId="15">#REF!</definedName>
    <definedName name="Viveiro" localSheetId="17">#REF!</definedName>
    <definedName name="Viveiro" localSheetId="19">#REF!</definedName>
    <definedName name="Viveiro" localSheetId="20">#REF!</definedName>
    <definedName name="Viveiro" localSheetId="21">#REF!</definedName>
    <definedName name="Viveiro" localSheetId="22">#REF!</definedName>
    <definedName name="Viveiro" localSheetId="24">#REF!</definedName>
    <definedName name="Viveiro" localSheetId="25">#REF!</definedName>
    <definedName name="Viveiro" localSheetId="26">#REF!</definedName>
    <definedName name="VIVSIL">[2]VIVSIL!$A$1</definedName>
    <definedName name="WE" localSheetId="7">#REF!</definedName>
    <definedName name="WE" localSheetId="13">#REF!</definedName>
    <definedName name="WE" localSheetId="25">#REF!</definedName>
    <definedName name="WE" localSheetId="26">#REF!</definedName>
    <definedName name="wrn.ADMIN." hidden="1">{#N/A,#N/A,FALSE,"ADM_CT";#N/A,#N/A,FALSE,"ADM_LT";#N/A,#N/A,FALSE,"ADML_SB";#N/A,#N/A,FALSE,"ADML_CO";#N/A,#N/A,FALSE,"ADML_RD";#N/A,#N/A,FALSE,"ADML_GN";#N/A,#N/A,FALSE,"ADML_SA";#N/A,#N/A,FALSE,"ADML_SM"}</definedName>
    <definedName name="wrn.COLHEITA." hidden="1">{#N/A,#N/A,FALSE,"COLT";#N/A,#N/A,FALSE,"COLB";#N/A,#N/A,FALSE,"COLC";#N/A,#N/A,FALSE,"COLR";#N/A,#N/A,FALSE,"COLG";#N/A,#N/A,FALSE,"COLS";#N/A,#N/A,FALSE,"COLSM";#N/A,#N/A,FALSE,"COLAC"}</definedName>
    <definedName name="wrn.CUST_MAD." hidden="1">{#N/A,#N/A,FALSE,"SFL";#N/A,#N/A,FALSE,"DEOPE";#N/A,#N/A,FALSE,"RD";#N/A,#N/A,FALSE,"AC";#N/A,#N/A,FALSE,"CO";#N/A,#N/A,FALSE,"GH";#N/A,#N/A,FALSE,"SA";#N/A,#N/A,FALSE,"SB";#N/A,#N/A,FALSE,"SM"}</definedName>
    <definedName name="wrn.DEOPE." hidden="1">{#N/A,#N/A,FALSE,"SFL";#N/A,#N/A,FALSE,"DEOPE";#N/A,#N/A,FALSE,"RD";#N/A,#N/A,FALSE,"AC";#N/A,#N/A,FALSE,"CO";#N/A,#N/A,FALSE,"SA";#N/A,#N/A,FALSE,"GH";#N/A,#N/A,FALSE,"SB";#N/A,#N/A,FALSE,"SM"}</definedName>
    <definedName name="wrn.DIRETORIA." hidden="1">{#N/A,#N/A,FALSE,"CAPAREL";#N/A,#N/A,FALSE,"ATIVFLO";#N/A,#N/A,FALSE,"CUSTSIL";#N/A,#N/A,FALSE,"PRODEMA";#N/A,#N/A,FALSE,"CUSTCOL";#N/A,#N/A,FALSE,"MADFAB";#N/A,#N/A,FALSE,"CUSMEC";#N/A,#N/A,FALSE,"CUSTADP";#N/A,#N/A,FALSE,"CUSTOUT"}</definedName>
    <definedName name="wrn.ESTRADA." hidden="1">{#N/A,#N/A,FALSE,"ESTRT";#N/A,#N/A,FALSE,"EXAU_TAX"}</definedName>
    <definedName name="wrn.FRETE." hidden="1">{#N/A,#N/A,FALSE,"Total ";#N/A,#N/A,FALSE,"FRE_T"}</definedName>
    <definedName name="wrn.GERAL." hidden="1">{#N/A,#N/A,FALSE,"Invest";#N/A,#N/A,FALSE,"Adm_C_L";#N/A,#N/A,FALSE,"Silv.";#N/A,#N/A,FALSE,"Madeira";#N/A,#N/A,FALSE,"Contas";#N/A,#N/A,FALSE,"Estoques";#N/A,#N/A,FALSE,"Rec_Fin";#N/A,#N/A,FALSE,"Desp_Fin";#N/A,#N/A,FALSE,"Ad_Flo_Tri";#N/A,#N/A,FALSE,"Com";#N/A,#N/A,FALSE,"Prod";#N/A,#N/A,FALSE,"Vendas";#N/A,#N/A,FALSE,"Exe_Fin";#N/A,#N/A,FALSE,"Result_TSA";#N/A,#N/A,FALSE,"Result_US$";#N/A,#N/A,FALSE,"Balanço";#N/A,#N/A,FALSE,"Indices";#N/A,#N/A,FALSE,"Desemp.";#N/A,#N/A,FALSE,"SUMARIO";#N/A,#N/A,FALSE,"CAPA"}</definedName>
    <definedName name="wrn.MOVI_PAT." hidden="1">{#N/A,#N/A,FALSE,"MOV_PAT"}</definedName>
    <definedName name="wrn.OUTROS." hidden="1">{#N/A,#N/A,FALSE,"Pesquisa";#N/A,#N/A,FALSE,"Outras";#N/A,#N/A,FALSE,"Fomento";#N/A,#N/A,FALSE,"Mad_Terceiros";#N/A,#N/A,FALSE,"Mecan"}</definedName>
    <definedName name="wrn.RELMEN." localSheetId="4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0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3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2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LMEN." localSheetId="1" hidden="1">{#N/A,#N/A,FALSE,"CUSCOL";#N/A,#N/A,FALSE,"CUSCOL1";#N/A,#N/A,FALSE,"CUSSIL";#N/A,#N/A,FALSE,"CUSSIL1";#N/A,#N/A,FALSE,"ACOMEN";#N/A,#N/A,FALSE,"ACOMEN1";#N/A,#N/A,FALSE,"FISILV";#N/A,#N/A,FALSE,"FISILVI1";#N/A,#N/A,FALSE,"RENSIL";#N/A,#N/A,FALSE,"RENSIL1";#N/A,#N/A,FALSE,"GASTOS";#N/A,#N/A,FALSE,"GASTOS1"}</definedName>
    <definedName name="wrn.report." localSheetId="0" hidden="1">{"report",#N/A,FALSE,"dataBase"}</definedName>
    <definedName name="wrn.report." localSheetId="3" hidden="1">{"report",#N/A,FALSE,"dataBase"}</definedName>
    <definedName name="wrn.report." localSheetId="2" hidden="1">{"report",#N/A,FALSE,"dataBase"}</definedName>
    <definedName name="wrn.report." localSheetId="1" hidden="1">{"report",#N/A,FALSE,"dataBase"}</definedName>
    <definedName name="wrn.RES_GER." hidden="1">{#N/A,#N/A,FALSE,"RES_GER";#N/A,#N/A,FALSE,"PROD_ENTR";#N/A,#N/A,FALSE,"COL_TRANS"}</definedName>
    <definedName name="wrn.SILVICUL." hidden="1">{#N/A,#N/A,FALSE,"SILVT";#N/A,#N/A,FALSE,"SILV_B";#N/A,#N/A,FALSE,"SILV_C";#N/A,#N/A,FALSE,"SILV_RD";#N/A,#N/A,FALSE,"SILV_GN";#N/A,#N/A,FALSE,"SILV_S";#N/A,#N/A,FALSE,"VIV"}</definedName>
    <definedName name="wrn.spc." hidden="1">{#N/A,#N/A,FALSE,"POSFAB";#N/A,#N/A,FALSE,"ADMOUT";#N/A,#N/A,FALSE,"MAD";#N/A,#N/A,FALSE,"SILV";#N/A,#N/A,FALSE,"REGPF"}</definedName>
    <definedName name="x" localSheetId="7">[10]Observações!#REF!</definedName>
    <definedName name="x" localSheetId="6">[10]Observações!#REF!</definedName>
    <definedName name="x" localSheetId="9">[10]Observações!#REF!</definedName>
    <definedName name="x" localSheetId="10">[10]Observações!#REF!</definedName>
    <definedName name="x" localSheetId="12">[10]Observações!#REF!</definedName>
    <definedName name="x" localSheetId="13">[10]Observações!#REF!</definedName>
    <definedName name="x" localSheetId="15">[10]Observações!#REF!</definedName>
    <definedName name="x" localSheetId="17">[10]Observações!#REF!</definedName>
    <definedName name="x" localSheetId="19">[10]Observações!#REF!</definedName>
    <definedName name="x" localSheetId="20">[10]Observações!#REF!</definedName>
    <definedName name="x" localSheetId="21">[10]Observações!#REF!</definedName>
    <definedName name="x" localSheetId="22">[10]Observações!#REF!</definedName>
    <definedName name="x" localSheetId="24">[10]Observações!#REF!</definedName>
    <definedName name="x" localSheetId="25">[10]Observações!#REF!</definedName>
    <definedName name="x" localSheetId="26">[10]Observações!#REF!</definedName>
    <definedName name="x" localSheetId="1">[10]Observações!#REF!</definedName>
  </definedNames>
  <calcPr calcId="152511"/>
</workbook>
</file>

<file path=xl/calcChain.xml><?xml version="1.0" encoding="utf-8"?>
<calcChain xmlns="http://schemas.openxmlformats.org/spreadsheetml/2006/main">
  <c r="I124" i="1416" l="1"/>
  <c r="I145" i="1416"/>
  <c r="I144" i="1416"/>
  <c r="I143" i="1416"/>
  <c r="I142" i="1416"/>
  <c r="I141" i="1416"/>
  <c r="I140" i="1416"/>
  <c r="I139" i="1416"/>
  <c r="I138" i="1416"/>
  <c r="I137" i="1416"/>
  <c r="I136" i="1416"/>
  <c r="I135" i="1416"/>
  <c r="I134" i="1416"/>
  <c r="I133" i="1416"/>
  <c r="I132" i="1416"/>
  <c r="I131" i="1416"/>
  <c r="I130" i="1416"/>
  <c r="I129" i="1416"/>
  <c r="I128" i="1416"/>
  <c r="I127" i="1416"/>
  <c r="I126" i="1416"/>
  <c r="I125" i="1416"/>
  <c r="I145" i="1383"/>
  <c r="I144" i="1383"/>
  <c r="I143" i="1383"/>
  <c r="I142" i="1383"/>
  <c r="I141" i="1383"/>
  <c r="I140" i="1383"/>
  <c r="I139" i="1383"/>
  <c r="I138" i="1383"/>
  <c r="I137" i="1383"/>
  <c r="I136" i="1383"/>
  <c r="I135" i="1383"/>
  <c r="I134" i="1383"/>
  <c r="I133" i="1383"/>
  <c r="I132" i="1383"/>
  <c r="I131" i="1383"/>
  <c r="I130" i="1383"/>
  <c r="I129" i="1383"/>
  <c r="I128" i="1383"/>
  <c r="I127" i="1383"/>
  <c r="I126" i="1383"/>
  <c r="I125" i="1383"/>
  <c r="I124" i="1383"/>
  <c r="C61" i="1383"/>
  <c r="I224" i="1416" l="1"/>
  <c r="E21" i="1357" l="1"/>
  <c r="C20" i="1357"/>
  <c r="C16" i="1357"/>
  <c r="C15" i="1357"/>
  <c r="C71" i="1353"/>
  <c r="D58" i="1353"/>
  <c r="D60" i="1353" s="1"/>
  <c r="D61" i="1353" s="1"/>
  <c r="D57" i="1353"/>
  <c r="D56" i="1353"/>
  <c r="D55" i="1353"/>
  <c r="D36" i="1353"/>
  <c r="D59" i="1353" l="1"/>
  <c r="I190" i="1383" l="1"/>
  <c r="I190" i="1416"/>
  <c r="F190" i="1383"/>
  <c r="E190" i="1383"/>
  <c r="B190" i="1383"/>
  <c r="F190" i="1416"/>
  <c r="E190" i="1416"/>
  <c r="B190" i="1416"/>
  <c r="B179" i="1383" l="1"/>
  <c r="B178" i="1383"/>
  <c r="B179" i="1416"/>
  <c r="B178" i="1416"/>
  <c r="D28" i="1419"/>
  <c r="D60" i="1419"/>
  <c r="D59" i="1419"/>
  <c r="D58" i="1419"/>
  <c r="D55" i="1419"/>
  <c r="D54" i="1419"/>
  <c r="D50" i="1419"/>
  <c r="D49" i="1419"/>
  <c r="D38" i="1419"/>
  <c r="D36" i="1419"/>
  <c r="E35" i="1419"/>
  <c r="D35" i="1419"/>
  <c r="D33" i="1419"/>
  <c r="D32" i="1419"/>
  <c r="E31" i="1419"/>
  <c r="D24" i="1419"/>
  <c r="D23" i="1419"/>
  <c r="D19" i="1419"/>
  <c r="D17" i="1419"/>
  <c r="D12" i="1419"/>
  <c r="E8" i="1419"/>
  <c r="C5" i="1419"/>
  <c r="N20" i="1357"/>
  <c r="D32" i="1418" s="1"/>
  <c r="D60" i="1418"/>
  <c r="D59" i="1418"/>
  <c r="D58" i="1418"/>
  <c r="D55" i="1418"/>
  <c r="D54" i="1418"/>
  <c r="D50" i="1418"/>
  <c r="D49" i="1418"/>
  <c r="D38" i="1418"/>
  <c r="D36" i="1418"/>
  <c r="E35" i="1418"/>
  <c r="D35" i="1418"/>
  <c r="D33" i="1418"/>
  <c r="E31" i="1418"/>
  <c r="D28" i="1418"/>
  <c r="D24" i="1418"/>
  <c r="D23" i="1418"/>
  <c r="D19" i="1418"/>
  <c r="D17" i="1418"/>
  <c r="D12" i="1418"/>
  <c r="E8" i="1418"/>
  <c r="C5" i="1418"/>
  <c r="I189" i="1383"/>
  <c r="F189" i="1383"/>
  <c r="B189" i="1383"/>
  <c r="F189" i="1416"/>
  <c r="B189" i="1416"/>
  <c r="E221" i="1416"/>
  <c r="E188" i="1416"/>
  <c r="I188" i="1416" s="1"/>
  <c r="F221" i="1416"/>
  <c r="H208" i="1416"/>
  <c r="H207" i="1416"/>
  <c r="H206" i="1416"/>
  <c r="H202" i="1416"/>
  <c r="H201" i="1416"/>
  <c r="H198" i="1416"/>
  <c r="H196" i="1416"/>
  <c r="F191" i="1416"/>
  <c r="E191" i="1416"/>
  <c r="B191" i="1416"/>
  <c r="F188" i="1416"/>
  <c r="B188" i="1416"/>
  <c r="E187" i="1416"/>
  <c r="B187" i="1416"/>
  <c r="F186" i="1416"/>
  <c r="E186" i="1416"/>
  <c r="B186" i="1416"/>
  <c r="F185" i="1416"/>
  <c r="E185" i="1416"/>
  <c r="B185" i="1416"/>
  <c r="E184" i="1416"/>
  <c r="B184" i="1416"/>
  <c r="D180" i="1416"/>
  <c r="B177" i="1416"/>
  <c r="B176" i="1416"/>
  <c r="B175" i="1416"/>
  <c r="B174" i="1416"/>
  <c r="B173" i="1416"/>
  <c r="B172" i="1416"/>
  <c r="B171" i="1416"/>
  <c r="B170" i="1416"/>
  <c r="B169" i="1416"/>
  <c r="B168" i="1416"/>
  <c r="B167" i="1416"/>
  <c r="B166" i="1416"/>
  <c r="B165" i="1416"/>
  <c r="B164" i="1416"/>
  <c r="B163" i="1416"/>
  <c r="B162" i="1416"/>
  <c r="B161" i="1416"/>
  <c r="H156" i="1416"/>
  <c r="I156" i="1416" s="1"/>
  <c r="E156" i="1416"/>
  <c r="B156" i="1416"/>
  <c r="H155" i="1416"/>
  <c r="I155" i="1416" s="1"/>
  <c r="E155" i="1416"/>
  <c r="B155" i="1416"/>
  <c r="H154" i="1416"/>
  <c r="E154" i="1416"/>
  <c r="B154" i="1416"/>
  <c r="H153" i="1416"/>
  <c r="E153" i="1416"/>
  <c r="B153" i="1416"/>
  <c r="H152" i="1416"/>
  <c r="E152" i="1416"/>
  <c r="B152" i="1416"/>
  <c r="H151" i="1416"/>
  <c r="E151" i="1416"/>
  <c r="B151" i="1416"/>
  <c r="H150" i="1416"/>
  <c r="E150" i="1416"/>
  <c r="B150" i="1416"/>
  <c r="G145" i="1416"/>
  <c r="F145" i="1416"/>
  <c r="E145" i="1416"/>
  <c r="D145" i="1416" s="1"/>
  <c r="B145" i="1416"/>
  <c r="G144" i="1416"/>
  <c r="F144" i="1416"/>
  <c r="E144" i="1416"/>
  <c r="D144" i="1416" s="1"/>
  <c r="B144" i="1416"/>
  <c r="G143" i="1416"/>
  <c r="F143" i="1416"/>
  <c r="E143" i="1416"/>
  <c r="D143" i="1416" s="1"/>
  <c r="B143" i="1416"/>
  <c r="G142" i="1416"/>
  <c r="F142" i="1416"/>
  <c r="E142" i="1416"/>
  <c r="D142" i="1416" s="1"/>
  <c r="B142" i="1416"/>
  <c r="G141" i="1416"/>
  <c r="F141" i="1416"/>
  <c r="E141" i="1416"/>
  <c r="D141" i="1416" s="1"/>
  <c r="B141" i="1416"/>
  <c r="G140" i="1416"/>
  <c r="F140" i="1416"/>
  <c r="E140" i="1416"/>
  <c r="D140" i="1416" s="1"/>
  <c r="B140" i="1416"/>
  <c r="G139" i="1416"/>
  <c r="F139" i="1416"/>
  <c r="E139" i="1416"/>
  <c r="D139" i="1416" s="1"/>
  <c r="B139" i="1416"/>
  <c r="G138" i="1416"/>
  <c r="F138" i="1416"/>
  <c r="E138" i="1416"/>
  <c r="D138" i="1416" s="1"/>
  <c r="B138" i="1416"/>
  <c r="G137" i="1416"/>
  <c r="F137" i="1416"/>
  <c r="E137" i="1416"/>
  <c r="D137" i="1416" s="1"/>
  <c r="B137" i="1416"/>
  <c r="G136" i="1416"/>
  <c r="F136" i="1416"/>
  <c r="E136" i="1416"/>
  <c r="D136" i="1416" s="1"/>
  <c r="B136" i="1416"/>
  <c r="G135" i="1416"/>
  <c r="F135" i="1416"/>
  <c r="E135" i="1416"/>
  <c r="D135" i="1416" s="1"/>
  <c r="B135" i="1416"/>
  <c r="G134" i="1416"/>
  <c r="F134" i="1416"/>
  <c r="E134" i="1416"/>
  <c r="D134" i="1416" s="1"/>
  <c r="B134" i="1416"/>
  <c r="G133" i="1416"/>
  <c r="F133" i="1416"/>
  <c r="E133" i="1416"/>
  <c r="D133" i="1416" s="1"/>
  <c r="B133" i="1416"/>
  <c r="G132" i="1416"/>
  <c r="F132" i="1416"/>
  <c r="E132" i="1416"/>
  <c r="D132" i="1416" s="1"/>
  <c r="B132" i="1416"/>
  <c r="G131" i="1416"/>
  <c r="F131" i="1416"/>
  <c r="E131" i="1416"/>
  <c r="D131" i="1416" s="1"/>
  <c r="B131" i="1416"/>
  <c r="G130" i="1416"/>
  <c r="F130" i="1416"/>
  <c r="E130" i="1416"/>
  <c r="D130" i="1416" s="1"/>
  <c r="B130" i="1416"/>
  <c r="G129" i="1416"/>
  <c r="F129" i="1416"/>
  <c r="E129" i="1416"/>
  <c r="D129" i="1416" s="1"/>
  <c r="B129" i="1416"/>
  <c r="G128" i="1416"/>
  <c r="F128" i="1416"/>
  <c r="E128" i="1416"/>
  <c r="D128" i="1416" s="1"/>
  <c r="B128" i="1416"/>
  <c r="G127" i="1416"/>
  <c r="F127" i="1416"/>
  <c r="E127" i="1416"/>
  <c r="D127" i="1416" s="1"/>
  <c r="B127" i="1416"/>
  <c r="G126" i="1416"/>
  <c r="F126" i="1416"/>
  <c r="E126" i="1416"/>
  <c r="D126" i="1416" s="1"/>
  <c r="B126" i="1416"/>
  <c r="G125" i="1416"/>
  <c r="F125" i="1416"/>
  <c r="E125" i="1416"/>
  <c r="D125" i="1416" s="1"/>
  <c r="B125" i="1416"/>
  <c r="G124" i="1416"/>
  <c r="F124" i="1416"/>
  <c r="B124" i="1416"/>
  <c r="I119" i="1416"/>
  <c r="F119" i="1416"/>
  <c r="E119" i="1416"/>
  <c r="D119" i="1416"/>
  <c r="B119" i="1416"/>
  <c r="I118" i="1416"/>
  <c r="F118" i="1416"/>
  <c r="E118" i="1416"/>
  <c r="D118" i="1416"/>
  <c r="B118" i="1416"/>
  <c r="F117" i="1416"/>
  <c r="E117" i="1416"/>
  <c r="D117" i="1416"/>
  <c r="I117" i="1416" s="1"/>
  <c r="B117" i="1416"/>
  <c r="I116" i="1416"/>
  <c r="F116" i="1416"/>
  <c r="E116" i="1416"/>
  <c r="D116" i="1416"/>
  <c r="B116" i="1416"/>
  <c r="I115" i="1416"/>
  <c r="F115" i="1416"/>
  <c r="E115" i="1416"/>
  <c r="D115" i="1416"/>
  <c r="B115" i="1416"/>
  <c r="I114" i="1416"/>
  <c r="F114" i="1416"/>
  <c r="E114" i="1416"/>
  <c r="D114" i="1416"/>
  <c r="B114" i="1416"/>
  <c r="I113" i="1416"/>
  <c r="F113" i="1416"/>
  <c r="E113" i="1416"/>
  <c r="D113" i="1416"/>
  <c r="B113" i="1416"/>
  <c r="I112" i="1416"/>
  <c r="F112" i="1416"/>
  <c r="E112" i="1416"/>
  <c r="D112" i="1416"/>
  <c r="B112" i="1416"/>
  <c r="I111" i="1416"/>
  <c r="F111" i="1416"/>
  <c r="E111" i="1416"/>
  <c r="D111" i="1416"/>
  <c r="B111" i="1416"/>
  <c r="I110" i="1416"/>
  <c r="F110" i="1416"/>
  <c r="E110" i="1416"/>
  <c r="D110" i="1416"/>
  <c r="B110" i="1416"/>
  <c r="I109" i="1416"/>
  <c r="F109" i="1416"/>
  <c r="E109" i="1416"/>
  <c r="D109" i="1416"/>
  <c r="B109" i="1416"/>
  <c r="I108" i="1416"/>
  <c r="F108" i="1416"/>
  <c r="E108" i="1416"/>
  <c r="D108" i="1416"/>
  <c r="B108" i="1416"/>
  <c r="I107" i="1416"/>
  <c r="F107" i="1416"/>
  <c r="E107" i="1416"/>
  <c r="D107" i="1416"/>
  <c r="B107" i="1416"/>
  <c r="I106" i="1416"/>
  <c r="F106" i="1416"/>
  <c r="E106" i="1416"/>
  <c r="D106" i="1416"/>
  <c r="B106" i="1416"/>
  <c r="I105" i="1416"/>
  <c r="F105" i="1416"/>
  <c r="E105" i="1416"/>
  <c r="D105" i="1416"/>
  <c r="B105" i="1416"/>
  <c r="I104" i="1416"/>
  <c r="F104" i="1416"/>
  <c r="E104" i="1416"/>
  <c r="D104" i="1416"/>
  <c r="B104" i="1416"/>
  <c r="I103" i="1416"/>
  <c r="F103" i="1416"/>
  <c r="E103" i="1416"/>
  <c r="D103" i="1416"/>
  <c r="B103" i="1416"/>
  <c r="I102" i="1416"/>
  <c r="F102" i="1416"/>
  <c r="E102" i="1416"/>
  <c r="D102" i="1416"/>
  <c r="B102" i="1416"/>
  <c r="I101" i="1416"/>
  <c r="F101" i="1416"/>
  <c r="D101" i="1416"/>
  <c r="B101" i="1416"/>
  <c r="F96" i="1416"/>
  <c r="E96" i="1416"/>
  <c r="B96" i="1416"/>
  <c r="I95" i="1416"/>
  <c r="E95" i="1416"/>
  <c r="D95" i="1416"/>
  <c r="B95" i="1416"/>
  <c r="I94" i="1416"/>
  <c r="F94" i="1416"/>
  <c r="E94" i="1416"/>
  <c r="D94" i="1416"/>
  <c r="B94" i="1416"/>
  <c r="I93" i="1416"/>
  <c r="E93" i="1416"/>
  <c r="D93" i="1416"/>
  <c r="B93" i="1416"/>
  <c r="I92" i="1416"/>
  <c r="F92" i="1416"/>
  <c r="E92" i="1416"/>
  <c r="D92" i="1416"/>
  <c r="B92" i="1416"/>
  <c r="I91" i="1416"/>
  <c r="F91" i="1416"/>
  <c r="E91" i="1416"/>
  <c r="D91" i="1416"/>
  <c r="B91" i="1416"/>
  <c r="F90" i="1416"/>
  <c r="E90" i="1416"/>
  <c r="D90" i="1416"/>
  <c r="I90" i="1416" s="1"/>
  <c r="B90" i="1416"/>
  <c r="I89" i="1416"/>
  <c r="F89" i="1416"/>
  <c r="E89" i="1416"/>
  <c r="D89" i="1416"/>
  <c r="B89" i="1416"/>
  <c r="E88" i="1416"/>
  <c r="D88" i="1416"/>
  <c r="I88" i="1416" s="1"/>
  <c r="B88" i="1416"/>
  <c r="I87" i="1416"/>
  <c r="F87" i="1416"/>
  <c r="E87" i="1416"/>
  <c r="D87" i="1416"/>
  <c r="B87" i="1416"/>
  <c r="I86" i="1416"/>
  <c r="F86" i="1416"/>
  <c r="E86" i="1416"/>
  <c r="D86" i="1416"/>
  <c r="B86" i="1416"/>
  <c r="F85" i="1416"/>
  <c r="E85" i="1416"/>
  <c r="D85" i="1416"/>
  <c r="I85" i="1416" s="1"/>
  <c r="B85" i="1416"/>
  <c r="F84" i="1416"/>
  <c r="E84" i="1416"/>
  <c r="D84" i="1416"/>
  <c r="I84" i="1416" s="1"/>
  <c r="B84" i="1416"/>
  <c r="I83" i="1416"/>
  <c r="E83" i="1416"/>
  <c r="D83" i="1416"/>
  <c r="B83" i="1416"/>
  <c r="F82" i="1416"/>
  <c r="D82" i="1416"/>
  <c r="I82" i="1416" s="1"/>
  <c r="B82" i="1416"/>
  <c r="I81" i="1416"/>
  <c r="F81" i="1416"/>
  <c r="E81" i="1416"/>
  <c r="D81" i="1416"/>
  <c r="B81" i="1416"/>
  <c r="F80" i="1416"/>
  <c r="E80" i="1416"/>
  <c r="D80" i="1416"/>
  <c r="I80" i="1416" s="1"/>
  <c r="B80" i="1416"/>
  <c r="I79" i="1416"/>
  <c r="F79" i="1416"/>
  <c r="E79" i="1416"/>
  <c r="D79" i="1416"/>
  <c r="B79" i="1416"/>
  <c r="I78" i="1416"/>
  <c r="F78" i="1416"/>
  <c r="E78" i="1416"/>
  <c r="D78" i="1416"/>
  <c r="B78" i="1416"/>
  <c r="F77" i="1416"/>
  <c r="E77" i="1416"/>
  <c r="B77" i="1416"/>
  <c r="I76" i="1416"/>
  <c r="F76" i="1416"/>
  <c r="E76" i="1416"/>
  <c r="D76" i="1416"/>
  <c r="B76" i="1416"/>
  <c r="I75" i="1416"/>
  <c r="F75" i="1416"/>
  <c r="E75" i="1416"/>
  <c r="D75" i="1416"/>
  <c r="B75" i="1416"/>
  <c r="F74" i="1416"/>
  <c r="E74" i="1416"/>
  <c r="D74" i="1416"/>
  <c r="I74" i="1416" s="1"/>
  <c r="B74" i="1416"/>
  <c r="I73" i="1416"/>
  <c r="F73" i="1416"/>
  <c r="E73" i="1416"/>
  <c r="D73" i="1416"/>
  <c r="B73" i="1416"/>
  <c r="F72" i="1416"/>
  <c r="E72" i="1416"/>
  <c r="D72" i="1416"/>
  <c r="I72" i="1416" s="1"/>
  <c r="B72" i="1416"/>
  <c r="I71" i="1416"/>
  <c r="F71" i="1416"/>
  <c r="E71" i="1416"/>
  <c r="D71" i="1416"/>
  <c r="B71" i="1416"/>
  <c r="F65" i="1416"/>
  <c r="E65" i="1416"/>
  <c r="D65" i="1416"/>
  <c r="C65" i="1416"/>
  <c r="B65" i="1416"/>
  <c r="F64" i="1416"/>
  <c r="E64" i="1416"/>
  <c r="D64" i="1416"/>
  <c r="C64" i="1416"/>
  <c r="B64" i="1416"/>
  <c r="F63" i="1416"/>
  <c r="E63" i="1416"/>
  <c r="D63" i="1416"/>
  <c r="C63" i="1416"/>
  <c r="B63" i="1416"/>
  <c r="F62" i="1416"/>
  <c r="E62" i="1416"/>
  <c r="D62" i="1416"/>
  <c r="C62" i="1416"/>
  <c r="D77" i="1416" s="1"/>
  <c r="I77" i="1416" s="1"/>
  <c r="B62" i="1416"/>
  <c r="F61" i="1416"/>
  <c r="E61" i="1416"/>
  <c r="D61" i="1416"/>
  <c r="C61" i="1416"/>
  <c r="B61" i="1416"/>
  <c r="E60" i="1416"/>
  <c r="D60" i="1416"/>
  <c r="F60" i="1416" s="1"/>
  <c r="C60" i="1416"/>
  <c r="B60" i="1416"/>
  <c r="C55" i="1416"/>
  <c r="F54" i="1416"/>
  <c r="D54" i="1416"/>
  <c r="E54" i="1416" s="1"/>
  <c r="B54" i="1416"/>
  <c r="F53" i="1416"/>
  <c r="E53" i="1416"/>
  <c r="D53" i="1416"/>
  <c r="B53" i="1416"/>
  <c r="F52" i="1416"/>
  <c r="E52" i="1416"/>
  <c r="D52" i="1416"/>
  <c r="B52" i="1416"/>
  <c r="F51" i="1416"/>
  <c r="E51" i="1416"/>
  <c r="D51" i="1416"/>
  <c r="B51" i="1416"/>
  <c r="E50" i="1416"/>
  <c r="D50" i="1416"/>
  <c r="F50" i="1416" s="1"/>
  <c r="B50" i="1416"/>
  <c r="E49" i="1416"/>
  <c r="D49" i="1416"/>
  <c r="F49" i="1416" s="1"/>
  <c r="B49" i="1416"/>
  <c r="F48" i="1416"/>
  <c r="E48" i="1416"/>
  <c r="D48" i="1416"/>
  <c r="B48" i="1416"/>
  <c r="F47" i="1416"/>
  <c r="D47" i="1416"/>
  <c r="E47" i="1416" s="1"/>
  <c r="B47" i="1416"/>
  <c r="F46" i="1416"/>
  <c r="D46" i="1416"/>
  <c r="E46" i="1416" s="1"/>
  <c r="B46" i="1416"/>
  <c r="E45" i="1416"/>
  <c r="D45" i="1416"/>
  <c r="F45" i="1416" s="1"/>
  <c r="B45" i="1416"/>
  <c r="E44" i="1416"/>
  <c r="D44" i="1416"/>
  <c r="F44" i="1416" s="1"/>
  <c r="B44" i="1416"/>
  <c r="E43" i="1416"/>
  <c r="D43" i="1416"/>
  <c r="F43" i="1416" s="1"/>
  <c r="B43" i="1416"/>
  <c r="E42" i="1416"/>
  <c r="D42" i="1416"/>
  <c r="F42" i="1416" s="1"/>
  <c r="B42" i="1416"/>
  <c r="E41" i="1416"/>
  <c r="D41" i="1416"/>
  <c r="F41" i="1416" s="1"/>
  <c r="B41" i="1416"/>
  <c r="E40" i="1416"/>
  <c r="D40" i="1416"/>
  <c r="F40" i="1416" s="1"/>
  <c r="B40" i="1416"/>
  <c r="E39" i="1416"/>
  <c r="D39" i="1416"/>
  <c r="F39" i="1416" s="1"/>
  <c r="B39" i="1416"/>
  <c r="E38" i="1416"/>
  <c r="D38" i="1416"/>
  <c r="F38" i="1416" s="1"/>
  <c r="B38" i="1416"/>
  <c r="E37" i="1416"/>
  <c r="D37" i="1416"/>
  <c r="F37" i="1416" s="1"/>
  <c r="B37" i="1416"/>
  <c r="F36" i="1416"/>
  <c r="E36" i="1416"/>
  <c r="D36" i="1416"/>
  <c r="B36" i="1416"/>
  <c r="F35" i="1416"/>
  <c r="E35" i="1416"/>
  <c r="D35" i="1416"/>
  <c r="B35" i="1416"/>
  <c r="F34" i="1416"/>
  <c r="E34" i="1416"/>
  <c r="D34" i="1416"/>
  <c r="B34" i="1416"/>
  <c r="F33" i="1416"/>
  <c r="E33" i="1416"/>
  <c r="D33" i="1416"/>
  <c r="B33" i="1416"/>
  <c r="F32" i="1416"/>
  <c r="E32" i="1416"/>
  <c r="D32" i="1416"/>
  <c r="B32" i="1416"/>
  <c r="F31" i="1416"/>
  <c r="D31" i="1416"/>
  <c r="E31" i="1416" s="1"/>
  <c r="B31" i="1416"/>
  <c r="F30" i="1416"/>
  <c r="E30" i="1416"/>
  <c r="D30" i="1416"/>
  <c r="B30" i="1416"/>
  <c r="F29" i="1416"/>
  <c r="E29" i="1416"/>
  <c r="D29" i="1416"/>
  <c r="B29" i="1416"/>
  <c r="F28" i="1416"/>
  <c r="D28" i="1416"/>
  <c r="E28" i="1416" s="1"/>
  <c r="B28" i="1416"/>
  <c r="F27" i="1416"/>
  <c r="D27" i="1416"/>
  <c r="E27" i="1416" s="1"/>
  <c r="B27" i="1416"/>
  <c r="F26" i="1416"/>
  <c r="D26" i="1416"/>
  <c r="E26" i="1416" s="1"/>
  <c r="B26" i="1416"/>
  <c r="F25" i="1416"/>
  <c r="D25" i="1416"/>
  <c r="E25" i="1416" s="1"/>
  <c r="B25" i="1416"/>
  <c r="F24" i="1416"/>
  <c r="D24" i="1416"/>
  <c r="E24" i="1416" s="1"/>
  <c r="B24" i="1416"/>
  <c r="F23" i="1416"/>
  <c r="E23" i="1416"/>
  <c r="D23" i="1416"/>
  <c r="B23" i="1416"/>
  <c r="F22" i="1416"/>
  <c r="E22" i="1416"/>
  <c r="D22" i="1416"/>
  <c r="B22" i="1416"/>
  <c r="F21" i="1416"/>
  <c r="E21" i="1416"/>
  <c r="D21" i="1416"/>
  <c r="B21" i="1416"/>
  <c r="F20" i="1416"/>
  <c r="E20" i="1416"/>
  <c r="D20" i="1416"/>
  <c r="B20" i="1416"/>
  <c r="F19" i="1416"/>
  <c r="E19" i="1416"/>
  <c r="D19" i="1416"/>
  <c r="B19" i="1416"/>
  <c r="C13" i="1416"/>
  <c r="D4" i="1416"/>
  <c r="I188" i="1383"/>
  <c r="I224" i="1383"/>
  <c r="D21" i="1418" l="1"/>
  <c r="D22" i="1418" s="1"/>
  <c r="D65" i="1418" s="1"/>
  <c r="D25" i="1419"/>
  <c r="E36" i="1419"/>
  <c r="F36" i="1419" s="1"/>
  <c r="D21" i="1419"/>
  <c r="D22" i="1419" s="1"/>
  <c r="D65" i="1419" s="1"/>
  <c r="D56" i="1419"/>
  <c r="D61" i="1419"/>
  <c r="D61" i="1418"/>
  <c r="D56" i="1418"/>
  <c r="D37" i="1419"/>
  <c r="E13" i="1419"/>
  <c r="E12" i="1419"/>
  <c r="E36" i="1418"/>
  <c r="F36" i="1418" s="1"/>
  <c r="D37" i="1418"/>
  <c r="D25" i="1418"/>
  <c r="E13" i="1418"/>
  <c r="E12" i="1418"/>
  <c r="E189" i="1416"/>
  <c r="I189" i="1416" s="1"/>
  <c r="E189" i="1383"/>
  <c r="G34" i="1416"/>
  <c r="G27" i="1416"/>
  <c r="G28" i="1416"/>
  <c r="G25" i="1416"/>
  <c r="G19" i="1416"/>
  <c r="G20" i="1416"/>
  <c r="D185" i="1416"/>
  <c r="I185" i="1416" s="1"/>
  <c r="G30" i="1416"/>
  <c r="G49" i="1416"/>
  <c r="G53" i="1416"/>
  <c r="G61" i="1416"/>
  <c r="G45" i="1416"/>
  <c r="G46" i="1416"/>
  <c r="G47" i="1416"/>
  <c r="G63" i="1416"/>
  <c r="G44" i="1416"/>
  <c r="G48" i="1416"/>
  <c r="G22" i="1416"/>
  <c r="G23" i="1416"/>
  <c r="G38" i="1416"/>
  <c r="G40" i="1416"/>
  <c r="G41" i="1416"/>
  <c r="G65" i="1416"/>
  <c r="G51" i="1416"/>
  <c r="G52" i="1416"/>
  <c r="G21" i="1416"/>
  <c r="G24" i="1416"/>
  <c r="G60" i="1416"/>
  <c r="G37" i="1416"/>
  <c r="G50" i="1416"/>
  <c r="G31" i="1416"/>
  <c r="G32" i="1416"/>
  <c r="G33" i="1416"/>
  <c r="G42" i="1416"/>
  <c r="G54" i="1416"/>
  <c r="G64" i="1416"/>
  <c r="G26" i="1416"/>
  <c r="G35" i="1416"/>
  <c r="G36" i="1416"/>
  <c r="G62" i="1416"/>
  <c r="G29" i="1416"/>
  <c r="I120" i="1416"/>
  <c r="D96" i="1416"/>
  <c r="I96" i="1416" s="1"/>
  <c r="I97" i="1416" s="1"/>
  <c r="D156" i="1416"/>
  <c r="D191" i="1416"/>
  <c r="I191" i="1416" s="1"/>
  <c r="D151" i="1416"/>
  <c r="D153" i="1416"/>
  <c r="D154" i="1416"/>
  <c r="D186" i="1416"/>
  <c r="I186" i="1416" s="1"/>
  <c r="D187" i="1416"/>
  <c r="D150" i="1416"/>
  <c r="D184" i="1416"/>
  <c r="C66" i="1416"/>
  <c r="D152" i="1416"/>
  <c r="D155" i="1416"/>
  <c r="G43" i="1416"/>
  <c r="G39" i="1416"/>
  <c r="D26" i="1418" l="1"/>
  <c r="D27" i="1418" s="1"/>
  <c r="G36" i="1418"/>
  <c r="D26" i="1419"/>
  <c r="D27" i="1419" s="1"/>
  <c r="G36" i="1419" s="1"/>
  <c r="E32" i="1418"/>
  <c r="G32" i="1418" s="1"/>
  <c r="G39" i="1418"/>
  <c r="D64" i="1419"/>
  <c r="D29" i="1418"/>
  <c r="D14" i="1418" s="1"/>
  <c r="E37" i="1418" s="1"/>
  <c r="D64" i="1418"/>
  <c r="G13" i="1418"/>
  <c r="E33" i="1418" l="1"/>
  <c r="E34" i="1418" s="1"/>
  <c r="G34" i="1418" s="1"/>
  <c r="G39" i="1419"/>
  <c r="G13" i="1419"/>
  <c r="E32" i="1419"/>
  <c r="E33" i="1419" s="1"/>
  <c r="E34" i="1419" s="1"/>
  <c r="G34" i="1419" s="1"/>
  <c r="D29" i="1419"/>
  <c r="D14" i="1419" s="1"/>
  <c r="E14" i="1419" s="1"/>
  <c r="G14" i="1419" s="1"/>
  <c r="F32" i="1418"/>
  <c r="E14" i="1418"/>
  <c r="E15" i="1418" s="1"/>
  <c r="F15" i="1418" s="1"/>
  <c r="E38" i="1418"/>
  <c r="F37" i="1418"/>
  <c r="G37" i="1418"/>
  <c r="F33" i="1418"/>
  <c r="G33" i="1418"/>
  <c r="E18" i="1352"/>
  <c r="E28" i="1352"/>
  <c r="E23" i="1352"/>
  <c r="D17" i="1352"/>
  <c r="G32" i="1419" l="1"/>
  <c r="G33" i="1419"/>
  <c r="F14" i="1419"/>
  <c r="E15" i="1419"/>
  <c r="F15" i="1419" s="1"/>
  <c r="F33" i="1419"/>
  <c r="F32" i="1419"/>
  <c r="E37" i="1419"/>
  <c r="E38" i="1419" s="1"/>
  <c r="E40" i="1419" s="1"/>
  <c r="G14" i="1418"/>
  <c r="F14" i="1418"/>
  <c r="F38" i="1418"/>
  <c r="G38" i="1418"/>
  <c r="E40" i="1418"/>
  <c r="E82" i="1416"/>
  <c r="F93" i="1416"/>
  <c r="F88" i="1416"/>
  <c r="F83" i="1416"/>
  <c r="D95" i="1383"/>
  <c r="D93" i="1383"/>
  <c r="D92" i="1383"/>
  <c r="D91" i="1383"/>
  <c r="D89" i="1383"/>
  <c r="D87" i="1383"/>
  <c r="D86" i="1383"/>
  <c r="D83" i="1383"/>
  <c r="D81" i="1383"/>
  <c r="D79" i="1383"/>
  <c r="D78" i="1383"/>
  <c r="D76" i="1383"/>
  <c r="D75" i="1383"/>
  <c r="D73" i="1383"/>
  <c r="D71" i="1383"/>
  <c r="D94" i="1383"/>
  <c r="E30" i="1352"/>
  <c r="D60" i="1415"/>
  <c r="D59" i="1415"/>
  <c r="D58" i="1415"/>
  <c r="D55" i="1415"/>
  <c r="D54" i="1415"/>
  <c r="D50" i="1415"/>
  <c r="D49" i="1415"/>
  <c r="D38" i="1415"/>
  <c r="D36" i="1415"/>
  <c r="E35" i="1415"/>
  <c r="D35" i="1415"/>
  <c r="D33" i="1415"/>
  <c r="E31" i="1415"/>
  <c r="D28" i="1415"/>
  <c r="D24" i="1415"/>
  <c r="D23" i="1415"/>
  <c r="D19" i="1415"/>
  <c r="D17" i="1415"/>
  <c r="D12" i="1415"/>
  <c r="E8" i="1415"/>
  <c r="E13" i="1415" s="1"/>
  <c r="C5" i="1415"/>
  <c r="F221" i="1383"/>
  <c r="C22" i="1383"/>
  <c r="D88" i="1383" s="1"/>
  <c r="F22" i="1383"/>
  <c r="E22" i="1383"/>
  <c r="D22" i="1383"/>
  <c r="B22" i="1383"/>
  <c r="F12" i="1353"/>
  <c r="E12" i="1353"/>
  <c r="F38" i="1353"/>
  <c r="E38" i="1353"/>
  <c r="F37" i="1353"/>
  <c r="E37" i="1353"/>
  <c r="F36" i="1353"/>
  <c r="E36" i="1353"/>
  <c r="D119" i="1383"/>
  <c r="D118" i="1383"/>
  <c r="D117" i="1383"/>
  <c r="D116" i="1383"/>
  <c r="D115" i="1383"/>
  <c r="D114" i="1383"/>
  <c r="D113" i="1383"/>
  <c r="D112" i="1383"/>
  <c r="D111" i="1383"/>
  <c r="D110" i="1383"/>
  <c r="D109" i="1383"/>
  <c r="D108" i="1383"/>
  <c r="D107" i="1383"/>
  <c r="D106" i="1383"/>
  <c r="D105" i="1383"/>
  <c r="D104" i="1383"/>
  <c r="D103" i="1383"/>
  <c r="D102" i="1383"/>
  <c r="D101" i="1383"/>
  <c r="F37" i="1419" l="1"/>
  <c r="G37" i="1419"/>
  <c r="E43" i="1419"/>
  <c r="F43" i="1419" s="1"/>
  <c r="F38" i="1419"/>
  <c r="G40" i="1419"/>
  <c r="F40" i="1419"/>
  <c r="G38" i="1419"/>
  <c r="E43" i="1418"/>
  <c r="F40" i="1418"/>
  <c r="G40" i="1418"/>
  <c r="F95" i="1416"/>
  <c r="D61" i="1415"/>
  <c r="G22" i="1383"/>
  <c r="D85" i="1383"/>
  <c r="D21" i="1415"/>
  <c r="D22" i="1415" s="1"/>
  <c r="D65" i="1415" s="1"/>
  <c r="D74" i="1383"/>
  <c r="D82" i="1383"/>
  <c r="D90" i="1383"/>
  <c r="D72" i="1383"/>
  <c r="D80" i="1383"/>
  <c r="D84" i="1383"/>
  <c r="E36" i="1415"/>
  <c r="F36" i="1415" s="1"/>
  <c r="D25" i="1415"/>
  <c r="E12" i="1415"/>
  <c r="D37" i="1415"/>
  <c r="D56" i="1415"/>
  <c r="F24" i="1352"/>
  <c r="F23" i="1352"/>
  <c r="F22" i="1352"/>
  <c r="F21" i="1352"/>
  <c r="F20" i="1352"/>
  <c r="F19" i="1352"/>
  <c r="F18" i="1352"/>
  <c r="F17" i="1352"/>
  <c r="F36" i="1352"/>
  <c r="D35" i="1352"/>
  <c r="E63" i="1419" l="1"/>
  <c r="E49" i="1419" s="1"/>
  <c r="G43" i="1419"/>
  <c r="Q21" i="1357" s="1"/>
  <c r="F45" i="1419"/>
  <c r="P21" i="1357"/>
  <c r="G65" i="1419"/>
  <c r="T21" i="1357" s="1"/>
  <c r="F63" i="1419"/>
  <c r="S21" i="1357" s="1"/>
  <c r="E50" i="1419"/>
  <c r="G64" i="1419"/>
  <c r="F43" i="1418"/>
  <c r="E63" i="1418"/>
  <c r="G43" i="1418"/>
  <c r="Q20" i="1357" s="1"/>
  <c r="G82" i="1416"/>
  <c r="G84" i="1416"/>
  <c r="G86" i="1416"/>
  <c r="G102" i="1416"/>
  <c r="G83" i="1416"/>
  <c r="G85" i="1416"/>
  <c r="G87" i="1416"/>
  <c r="G89" i="1416"/>
  <c r="F35" i="1352"/>
  <c r="E101" i="1416"/>
  <c r="G88" i="1416"/>
  <c r="D26" i="1415"/>
  <c r="D27" i="1415" s="1"/>
  <c r="G39" i="1415" s="1"/>
  <c r="E179" i="1416" l="1"/>
  <c r="I179" i="1416" s="1"/>
  <c r="E179" i="1383"/>
  <c r="I179" i="1383" s="1"/>
  <c r="E56" i="1419"/>
  <c r="E55" i="1419"/>
  <c r="G55" i="1419" s="1"/>
  <c r="H55" i="1419" s="1"/>
  <c r="E54" i="1419"/>
  <c r="G54" i="1419" s="1"/>
  <c r="H54" i="1419" s="1"/>
  <c r="G50" i="1419"/>
  <c r="H50" i="1419" s="1"/>
  <c r="G49" i="1419"/>
  <c r="H49" i="1419" s="1"/>
  <c r="E51" i="1419"/>
  <c r="G51" i="1419" s="1"/>
  <c r="F45" i="1418"/>
  <c r="P20" i="1357"/>
  <c r="G65" i="1418"/>
  <c r="T20" i="1357" s="1"/>
  <c r="F63" i="1418"/>
  <c r="S20" i="1357" s="1"/>
  <c r="E50" i="1418"/>
  <c r="E49" i="1418"/>
  <c r="G64" i="1418"/>
  <c r="G101" i="1416"/>
  <c r="G13" i="1415"/>
  <c r="D64" i="1415"/>
  <c r="D29" i="1415"/>
  <c r="D14" i="1415" s="1"/>
  <c r="E14" i="1415" s="1"/>
  <c r="G14" i="1415" s="1"/>
  <c r="G36" i="1415"/>
  <c r="J8" i="1383"/>
  <c r="E178" i="1383" l="1"/>
  <c r="I178" i="1383" s="1"/>
  <c r="E178" i="1416"/>
  <c r="I178" i="1416" s="1"/>
  <c r="E60" i="1419"/>
  <c r="G60" i="1419" s="1"/>
  <c r="H60" i="1419" s="1"/>
  <c r="E59" i="1419"/>
  <c r="G59" i="1419" s="1"/>
  <c r="H59" i="1419" s="1"/>
  <c r="E58" i="1419"/>
  <c r="G56" i="1419"/>
  <c r="H56" i="1419" s="1"/>
  <c r="G49" i="1418"/>
  <c r="H49" i="1418" s="1"/>
  <c r="E51" i="1418"/>
  <c r="G51" i="1418" s="1"/>
  <c r="E56" i="1418"/>
  <c r="E55" i="1418"/>
  <c r="G55" i="1418" s="1"/>
  <c r="H55" i="1418" s="1"/>
  <c r="E54" i="1418"/>
  <c r="G54" i="1418" s="1"/>
  <c r="H54" i="1418" s="1"/>
  <c r="G50" i="1418"/>
  <c r="H50" i="1418" s="1"/>
  <c r="F14" i="1415"/>
  <c r="E15" i="1415"/>
  <c r="F15" i="1415" s="1"/>
  <c r="E37" i="1415"/>
  <c r="F37" i="1415" s="1"/>
  <c r="B177" i="1383"/>
  <c r="B176" i="1383"/>
  <c r="B175" i="1383"/>
  <c r="B174" i="1383"/>
  <c r="B173" i="1383"/>
  <c r="B172" i="1383"/>
  <c r="B171" i="1383"/>
  <c r="B170" i="1383"/>
  <c r="B169" i="1383"/>
  <c r="B168" i="1383"/>
  <c r="B167" i="1383"/>
  <c r="B166" i="1383"/>
  <c r="B165" i="1383"/>
  <c r="B164" i="1383"/>
  <c r="B163" i="1383"/>
  <c r="B162" i="1383"/>
  <c r="B118" i="1383"/>
  <c r="E118" i="1383"/>
  <c r="F118" i="1383"/>
  <c r="I118" i="1383"/>
  <c r="B119" i="1383"/>
  <c r="E119" i="1383"/>
  <c r="F119" i="1383"/>
  <c r="I119" i="1383"/>
  <c r="B102" i="1383"/>
  <c r="E102" i="1383"/>
  <c r="F102" i="1383"/>
  <c r="G102" i="1383"/>
  <c r="I102" i="1383" s="1"/>
  <c r="B103" i="1383"/>
  <c r="E103" i="1383"/>
  <c r="F103" i="1383"/>
  <c r="I103" i="1383"/>
  <c r="B104" i="1383"/>
  <c r="E104" i="1383"/>
  <c r="F104" i="1383"/>
  <c r="I104" i="1383"/>
  <c r="B105" i="1383"/>
  <c r="E105" i="1383"/>
  <c r="F105" i="1383"/>
  <c r="I105" i="1383"/>
  <c r="B106" i="1383"/>
  <c r="E106" i="1383"/>
  <c r="F106" i="1383"/>
  <c r="I106" i="1383"/>
  <c r="B107" i="1383"/>
  <c r="E107" i="1383"/>
  <c r="F107" i="1383"/>
  <c r="I107" i="1383"/>
  <c r="B108" i="1383"/>
  <c r="E108" i="1383"/>
  <c r="F108" i="1383"/>
  <c r="I108" i="1383"/>
  <c r="B109" i="1383"/>
  <c r="E109" i="1383"/>
  <c r="F109" i="1383"/>
  <c r="I109" i="1383"/>
  <c r="B110" i="1383"/>
  <c r="E110" i="1383"/>
  <c r="F110" i="1383"/>
  <c r="I110" i="1383"/>
  <c r="B111" i="1383"/>
  <c r="E111" i="1383"/>
  <c r="F111" i="1383"/>
  <c r="I111" i="1383"/>
  <c r="B112" i="1383"/>
  <c r="E112" i="1383"/>
  <c r="F112" i="1383"/>
  <c r="I112" i="1383"/>
  <c r="B113" i="1383"/>
  <c r="E113" i="1383"/>
  <c r="F113" i="1383"/>
  <c r="I113" i="1383"/>
  <c r="B114" i="1383"/>
  <c r="E114" i="1383"/>
  <c r="F114" i="1383"/>
  <c r="I114" i="1383"/>
  <c r="B115" i="1383"/>
  <c r="E115" i="1383"/>
  <c r="F115" i="1383"/>
  <c r="I115" i="1383"/>
  <c r="B116" i="1383"/>
  <c r="E116" i="1383"/>
  <c r="F116" i="1383"/>
  <c r="I116" i="1383"/>
  <c r="B117" i="1383"/>
  <c r="E117" i="1383"/>
  <c r="F117" i="1383"/>
  <c r="I117" i="1383"/>
  <c r="F96" i="1383"/>
  <c r="E96" i="1383"/>
  <c r="B96" i="1383"/>
  <c r="I95" i="1383"/>
  <c r="F95" i="1383"/>
  <c r="E95" i="1383"/>
  <c r="B95" i="1383"/>
  <c r="I94" i="1383"/>
  <c r="F94" i="1383"/>
  <c r="E94" i="1383"/>
  <c r="B94" i="1383"/>
  <c r="I93" i="1383"/>
  <c r="F93" i="1383"/>
  <c r="E93" i="1383"/>
  <c r="B93" i="1383"/>
  <c r="I92" i="1383"/>
  <c r="F92" i="1383"/>
  <c r="E92" i="1383"/>
  <c r="B92" i="1383"/>
  <c r="I91" i="1383"/>
  <c r="F91" i="1383"/>
  <c r="E91" i="1383"/>
  <c r="B91" i="1383"/>
  <c r="F90" i="1383"/>
  <c r="E90" i="1383"/>
  <c r="B90" i="1383"/>
  <c r="I89" i="1383"/>
  <c r="F89" i="1383"/>
  <c r="E89" i="1383"/>
  <c r="B89" i="1383"/>
  <c r="G88" i="1383"/>
  <c r="I88" i="1383" s="1"/>
  <c r="F88" i="1383"/>
  <c r="E88" i="1383"/>
  <c r="B88" i="1383"/>
  <c r="I87" i="1383"/>
  <c r="G87" i="1383"/>
  <c r="F87" i="1383"/>
  <c r="E87" i="1383"/>
  <c r="B87" i="1383"/>
  <c r="I86" i="1383"/>
  <c r="G86" i="1383"/>
  <c r="F86" i="1383"/>
  <c r="E86" i="1383"/>
  <c r="B86" i="1383"/>
  <c r="G85" i="1383"/>
  <c r="I85" i="1383" s="1"/>
  <c r="F85" i="1383"/>
  <c r="E85" i="1383"/>
  <c r="B85" i="1383"/>
  <c r="G84" i="1383"/>
  <c r="I84" i="1383" s="1"/>
  <c r="F84" i="1383"/>
  <c r="E84" i="1383"/>
  <c r="B84" i="1383"/>
  <c r="I83" i="1383"/>
  <c r="G83" i="1383"/>
  <c r="F83" i="1383"/>
  <c r="E83" i="1383"/>
  <c r="B83" i="1383"/>
  <c r="G82" i="1383"/>
  <c r="I82" i="1383" s="1"/>
  <c r="F82" i="1383"/>
  <c r="E82" i="1383"/>
  <c r="B82" i="1383"/>
  <c r="I81" i="1383"/>
  <c r="F81" i="1383"/>
  <c r="E81" i="1383"/>
  <c r="B81" i="1383"/>
  <c r="E80" i="1383"/>
  <c r="B80" i="1383"/>
  <c r="I79" i="1383"/>
  <c r="F79" i="1383"/>
  <c r="E79" i="1383"/>
  <c r="B79" i="1383"/>
  <c r="I78" i="1383"/>
  <c r="F78" i="1383"/>
  <c r="E78" i="1383"/>
  <c r="B78" i="1383"/>
  <c r="F77" i="1383"/>
  <c r="E77" i="1383"/>
  <c r="B77" i="1383"/>
  <c r="I76" i="1383"/>
  <c r="E76" i="1383"/>
  <c r="B76" i="1383"/>
  <c r="I75" i="1383"/>
  <c r="F75" i="1383"/>
  <c r="E75" i="1383"/>
  <c r="B75" i="1383"/>
  <c r="F74" i="1383"/>
  <c r="E74" i="1383"/>
  <c r="B74" i="1383"/>
  <c r="I73" i="1383"/>
  <c r="F73" i="1383"/>
  <c r="E73" i="1383"/>
  <c r="B73" i="1383"/>
  <c r="F72" i="1383"/>
  <c r="E72" i="1383"/>
  <c r="B72" i="1383"/>
  <c r="B20" i="1383"/>
  <c r="D20" i="1383"/>
  <c r="E20" i="1383"/>
  <c r="F20" i="1383"/>
  <c r="B21" i="1383"/>
  <c r="D21" i="1383"/>
  <c r="E21" i="1383"/>
  <c r="F21" i="1383"/>
  <c r="B23" i="1383"/>
  <c r="D23" i="1383"/>
  <c r="E23" i="1383"/>
  <c r="F23" i="1383"/>
  <c r="B24" i="1383"/>
  <c r="D24" i="1383"/>
  <c r="E24" i="1383" s="1"/>
  <c r="F24" i="1383"/>
  <c r="B25" i="1383"/>
  <c r="D25" i="1383"/>
  <c r="F25" i="1383"/>
  <c r="B26" i="1383"/>
  <c r="D26" i="1383"/>
  <c r="E26" i="1383" s="1"/>
  <c r="F26" i="1383"/>
  <c r="B27" i="1383"/>
  <c r="D27" i="1383"/>
  <c r="F27" i="1383"/>
  <c r="B28" i="1383"/>
  <c r="D28" i="1383"/>
  <c r="E28" i="1383" s="1"/>
  <c r="F28" i="1383"/>
  <c r="B29" i="1383"/>
  <c r="D29" i="1383"/>
  <c r="E29" i="1383"/>
  <c r="F29" i="1383"/>
  <c r="B30" i="1383"/>
  <c r="D30" i="1383"/>
  <c r="E30" i="1383"/>
  <c r="F30" i="1383"/>
  <c r="B31" i="1383"/>
  <c r="D31" i="1383"/>
  <c r="E31" i="1383" s="1"/>
  <c r="F31" i="1383"/>
  <c r="B32" i="1383"/>
  <c r="D32" i="1383"/>
  <c r="E32" i="1383"/>
  <c r="F32" i="1383"/>
  <c r="B33" i="1383"/>
  <c r="D33" i="1383"/>
  <c r="E33" i="1383"/>
  <c r="F33" i="1383"/>
  <c r="B34" i="1383"/>
  <c r="D34" i="1383"/>
  <c r="E34" i="1383"/>
  <c r="F34" i="1383"/>
  <c r="B35" i="1383"/>
  <c r="D35" i="1383"/>
  <c r="E35" i="1383"/>
  <c r="F35" i="1383"/>
  <c r="B36" i="1383"/>
  <c r="D36" i="1383"/>
  <c r="E36" i="1383"/>
  <c r="F36" i="1383"/>
  <c r="B37" i="1383"/>
  <c r="D37" i="1383"/>
  <c r="F37" i="1383" s="1"/>
  <c r="E37" i="1383"/>
  <c r="B38" i="1383"/>
  <c r="D38" i="1383"/>
  <c r="F38" i="1383" s="1"/>
  <c r="E38" i="1383"/>
  <c r="B39" i="1383"/>
  <c r="D39" i="1383"/>
  <c r="F39" i="1383" s="1"/>
  <c r="E39" i="1383"/>
  <c r="B40" i="1383"/>
  <c r="D40" i="1383"/>
  <c r="F40" i="1383" s="1"/>
  <c r="E40" i="1383"/>
  <c r="B41" i="1383"/>
  <c r="D41" i="1383"/>
  <c r="F41" i="1383" s="1"/>
  <c r="E41" i="1383"/>
  <c r="B42" i="1383"/>
  <c r="D42" i="1383"/>
  <c r="F42" i="1383" s="1"/>
  <c r="E42" i="1383"/>
  <c r="B43" i="1383"/>
  <c r="D43" i="1383"/>
  <c r="F43" i="1383" s="1"/>
  <c r="E43" i="1383"/>
  <c r="B44" i="1383"/>
  <c r="D44" i="1383"/>
  <c r="F44" i="1383" s="1"/>
  <c r="E44" i="1383"/>
  <c r="B45" i="1383"/>
  <c r="D45" i="1383"/>
  <c r="F45" i="1383" s="1"/>
  <c r="E45" i="1383"/>
  <c r="B46" i="1383"/>
  <c r="D46" i="1383"/>
  <c r="E46" i="1383" s="1"/>
  <c r="F46" i="1383"/>
  <c r="B47" i="1383"/>
  <c r="D47" i="1383"/>
  <c r="E47" i="1383" s="1"/>
  <c r="F47" i="1383"/>
  <c r="B48" i="1383"/>
  <c r="D48" i="1383"/>
  <c r="E48" i="1383"/>
  <c r="F48" i="1383"/>
  <c r="B49" i="1383"/>
  <c r="D49" i="1383"/>
  <c r="F49" i="1383" s="1"/>
  <c r="E49" i="1383"/>
  <c r="B50" i="1383"/>
  <c r="D50" i="1383"/>
  <c r="F50" i="1383" s="1"/>
  <c r="E50" i="1383"/>
  <c r="B51" i="1383"/>
  <c r="D51" i="1383"/>
  <c r="E51" i="1383"/>
  <c r="F51" i="1383"/>
  <c r="B52" i="1383"/>
  <c r="D52" i="1383"/>
  <c r="E52" i="1383"/>
  <c r="F52" i="1383"/>
  <c r="B53" i="1383"/>
  <c r="D53" i="1383"/>
  <c r="E53" i="1383"/>
  <c r="F53" i="1383"/>
  <c r="B54" i="1383"/>
  <c r="D54" i="1383"/>
  <c r="E54" i="1383" s="1"/>
  <c r="F54" i="1383"/>
  <c r="E61" i="1419" l="1"/>
  <c r="G58" i="1419"/>
  <c r="E60" i="1418"/>
  <c r="G60" i="1418" s="1"/>
  <c r="H60" i="1418" s="1"/>
  <c r="E59" i="1418"/>
  <c r="G59" i="1418" s="1"/>
  <c r="H59" i="1418" s="1"/>
  <c r="E58" i="1418"/>
  <c r="G56" i="1418"/>
  <c r="H56" i="1418" s="1"/>
  <c r="E38" i="1415"/>
  <c r="F38" i="1415" s="1"/>
  <c r="G37" i="1415"/>
  <c r="G37" i="1383"/>
  <c r="G45" i="1383"/>
  <c r="G51" i="1383"/>
  <c r="G46" i="1383"/>
  <c r="G33" i="1383"/>
  <c r="G23" i="1383"/>
  <c r="G20" i="1383"/>
  <c r="G41" i="1383"/>
  <c r="G39" i="1383"/>
  <c r="G29" i="1383"/>
  <c r="E27" i="1383"/>
  <c r="G27" i="1383" s="1"/>
  <c r="E25" i="1383"/>
  <c r="G25" i="1383" s="1"/>
  <c r="G53" i="1383"/>
  <c r="G43" i="1383"/>
  <c r="G35" i="1383"/>
  <c r="G52" i="1383"/>
  <c r="G42" i="1383"/>
  <c r="G38" i="1383"/>
  <c r="G34" i="1383"/>
  <c r="G30" i="1383"/>
  <c r="G50" i="1383"/>
  <c r="G49" i="1383"/>
  <c r="G48" i="1383"/>
  <c r="G47" i="1383"/>
  <c r="G44" i="1383"/>
  <c r="G40" i="1383"/>
  <c r="G36" i="1383"/>
  <c r="G32" i="1383"/>
  <c r="G31" i="1383"/>
  <c r="G21" i="1383"/>
  <c r="G54" i="1383"/>
  <c r="G28" i="1383"/>
  <c r="G26" i="1383"/>
  <c r="G24" i="1383"/>
  <c r="C73" i="1353"/>
  <c r="F46" i="1352"/>
  <c r="N8" i="1357"/>
  <c r="D32" i="1415" s="1"/>
  <c r="E32" i="1415" s="1"/>
  <c r="I21" i="1357" l="1"/>
  <c r="I20" i="1357"/>
  <c r="G61" i="1419"/>
  <c r="H61" i="1419" s="1"/>
  <c r="H58" i="1419"/>
  <c r="E61" i="1418"/>
  <c r="G58" i="1418"/>
  <c r="G112" i="1416"/>
  <c r="C12" i="1416"/>
  <c r="C14" i="1416" s="1"/>
  <c r="G38" i="1415"/>
  <c r="G32" i="1415"/>
  <c r="E33" i="1415"/>
  <c r="E34" i="1415" s="1"/>
  <c r="G34" i="1415" s="1"/>
  <c r="F32" i="1415"/>
  <c r="I8" i="1357"/>
  <c r="G112" i="1383"/>
  <c r="G61" i="1418" l="1"/>
  <c r="H61" i="1418" s="1"/>
  <c r="H58" i="1418"/>
  <c r="F33" i="1415"/>
  <c r="G33" i="1415"/>
  <c r="E40" i="1415"/>
  <c r="F40" i="1415" l="1"/>
  <c r="G40" i="1415"/>
  <c r="E43" i="1415"/>
  <c r="I71" i="1383"/>
  <c r="F71" i="1383"/>
  <c r="E71" i="1383"/>
  <c r="B71" i="1383"/>
  <c r="F39" i="1353"/>
  <c r="E39" i="1353"/>
  <c r="E63" i="1415" l="1"/>
  <c r="G43" i="1415"/>
  <c r="Q8" i="1357" s="1"/>
  <c r="F43" i="1415"/>
  <c r="F80" i="1383"/>
  <c r="F76" i="1383"/>
  <c r="F35" i="1353"/>
  <c r="E35" i="1353"/>
  <c r="D60" i="1410"/>
  <c r="D59" i="1410"/>
  <c r="D58" i="1410"/>
  <c r="D55" i="1410"/>
  <c r="D54" i="1410"/>
  <c r="D50" i="1410"/>
  <c r="D49" i="1410"/>
  <c r="D38" i="1410"/>
  <c r="D36" i="1410"/>
  <c r="E35" i="1410"/>
  <c r="D35" i="1410"/>
  <c r="D33" i="1410"/>
  <c r="E31" i="1410"/>
  <c r="D28" i="1410"/>
  <c r="D24" i="1410"/>
  <c r="D23" i="1410"/>
  <c r="D19" i="1410"/>
  <c r="D17" i="1410"/>
  <c r="D12" i="1410"/>
  <c r="E8" i="1410"/>
  <c r="C5" i="1410"/>
  <c r="N5" i="1357"/>
  <c r="D32" i="1410" s="1"/>
  <c r="I5" i="1357"/>
  <c r="F14" i="1353"/>
  <c r="E14" i="1353"/>
  <c r="N16" i="1357"/>
  <c r="D32" i="1405" s="1"/>
  <c r="E8" i="1405"/>
  <c r="N15" i="1357"/>
  <c r="N19" i="1357"/>
  <c r="D32" i="1408" s="1"/>
  <c r="N17" i="1357"/>
  <c r="D32" i="1406" s="1"/>
  <c r="N18" i="1357"/>
  <c r="D32" i="1407" s="1"/>
  <c r="I25" i="1357"/>
  <c r="I24" i="1357"/>
  <c r="I23" i="1357"/>
  <c r="I22" i="1357"/>
  <c r="I19" i="1357"/>
  <c r="I18" i="1357"/>
  <c r="I17" i="1357"/>
  <c r="I16" i="1357"/>
  <c r="I15" i="1357"/>
  <c r="D60" i="1408"/>
  <c r="D59" i="1408"/>
  <c r="D58" i="1408"/>
  <c r="D55" i="1408"/>
  <c r="D54" i="1408"/>
  <c r="D50" i="1408"/>
  <c r="D49" i="1408"/>
  <c r="D38" i="1408"/>
  <c r="D36" i="1408"/>
  <c r="E35" i="1408"/>
  <c r="D35" i="1408"/>
  <c r="D33" i="1408"/>
  <c r="E31" i="1408"/>
  <c r="D28" i="1408"/>
  <c r="D24" i="1408"/>
  <c r="D23" i="1408"/>
  <c r="D19" i="1408"/>
  <c r="D17" i="1408"/>
  <c r="D12" i="1408"/>
  <c r="E8" i="1408"/>
  <c r="C5" i="1408"/>
  <c r="D60" i="1407"/>
  <c r="D59" i="1407"/>
  <c r="D58" i="1407"/>
  <c r="D55" i="1407"/>
  <c r="D54" i="1407"/>
  <c r="D50" i="1407"/>
  <c r="D49" i="1407"/>
  <c r="D38" i="1407"/>
  <c r="D36" i="1407"/>
  <c r="E35" i="1407"/>
  <c r="D35" i="1407"/>
  <c r="D33" i="1407"/>
  <c r="E31" i="1407"/>
  <c r="D28" i="1407"/>
  <c r="D24" i="1407"/>
  <c r="D23" i="1407"/>
  <c r="D19" i="1407"/>
  <c r="D17" i="1407"/>
  <c r="D12" i="1407"/>
  <c r="E8" i="1407"/>
  <c r="C5" i="1407"/>
  <c r="D60" i="1406"/>
  <c r="D59" i="1406"/>
  <c r="D58" i="1406"/>
  <c r="D55" i="1406"/>
  <c r="D54" i="1406"/>
  <c r="D50" i="1406"/>
  <c r="D49" i="1406"/>
  <c r="D38" i="1406"/>
  <c r="D36" i="1406"/>
  <c r="E35" i="1406"/>
  <c r="D35" i="1406"/>
  <c r="D33" i="1406"/>
  <c r="E31" i="1406"/>
  <c r="D28" i="1406"/>
  <c r="D24" i="1406"/>
  <c r="D23" i="1406"/>
  <c r="D19" i="1406"/>
  <c r="D17" i="1406"/>
  <c r="D12" i="1406"/>
  <c r="E8" i="1406"/>
  <c r="C5" i="1406"/>
  <c r="D60" i="1405"/>
  <c r="D59" i="1405"/>
  <c r="D58" i="1405"/>
  <c r="D55" i="1405"/>
  <c r="D54" i="1405"/>
  <c r="D50" i="1405"/>
  <c r="D49" i="1405"/>
  <c r="D38" i="1405"/>
  <c r="D36" i="1405"/>
  <c r="E35" i="1405"/>
  <c r="D35" i="1405"/>
  <c r="D33" i="1405"/>
  <c r="E31" i="1405"/>
  <c r="D28" i="1405"/>
  <c r="D24" i="1405"/>
  <c r="D23" i="1405"/>
  <c r="D19" i="1405"/>
  <c r="D17" i="1405"/>
  <c r="D12" i="1405"/>
  <c r="C5" i="1405"/>
  <c r="F45" i="1415" l="1"/>
  <c r="P8" i="1357"/>
  <c r="F63" i="1415"/>
  <c r="S8" i="1357" s="1"/>
  <c r="E50" i="1415"/>
  <c r="E49" i="1415"/>
  <c r="G65" i="1415"/>
  <c r="G64" i="1415"/>
  <c r="E12" i="1410"/>
  <c r="D21" i="1408"/>
  <c r="D22" i="1408" s="1"/>
  <c r="D65" i="1408" s="1"/>
  <c r="D61" i="1407"/>
  <c r="D21" i="1410"/>
  <c r="D22" i="1410" s="1"/>
  <c r="D65" i="1410" s="1"/>
  <c r="D21" i="1405"/>
  <c r="D56" i="1405"/>
  <c r="D25" i="1410"/>
  <c r="D61" i="1405"/>
  <c r="D56" i="1406"/>
  <c r="D61" i="1406"/>
  <c r="D61" i="1408"/>
  <c r="D61" i="1410"/>
  <c r="D21" i="1406"/>
  <c r="D22" i="1406" s="1"/>
  <c r="D65" i="1406" s="1"/>
  <c r="D56" i="1407"/>
  <c r="D21" i="1407"/>
  <c r="D22" i="1407" s="1"/>
  <c r="D65" i="1407" s="1"/>
  <c r="D56" i="1408"/>
  <c r="D56" i="1410"/>
  <c r="E36" i="1410"/>
  <c r="F36" i="1410" s="1"/>
  <c r="D37" i="1410"/>
  <c r="E13" i="1410"/>
  <c r="D25" i="1405"/>
  <c r="D25" i="1408"/>
  <c r="E12" i="1408"/>
  <c r="D25" i="1407"/>
  <c r="E36" i="1405"/>
  <c r="F36" i="1405" s="1"/>
  <c r="E36" i="1408"/>
  <c r="F36" i="1408" s="1"/>
  <c r="D37" i="1407"/>
  <c r="E36" i="1407"/>
  <c r="F36" i="1407" s="1"/>
  <c r="E36" i="1406"/>
  <c r="F36" i="1406" s="1"/>
  <c r="E12" i="1407"/>
  <c r="D37" i="1408"/>
  <c r="E13" i="1408"/>
  <c r="D25" i="1406"/>
  <c r="E12" i="1405"/>
  <c r="E12" i="1406"/>
  <c r="E13" i="1407"/>
  <c r="D37" i="1406"/>
  <c r="E13" i="1406"/>
  <c r="E13" i="1405"/>
  <c r="D37" i="1405"/>
  <c r="D22" i="1405"/>
  <c r="D65" i="1405" s="1"/>
  <c r="E166" i="1416" l="1"/>
  <c r="I166" i="1416" s="1"/>
  <c r="E51" i="1415"/>
  <c r="G51" i="1415" s="1"/>
  <c r="G49" i="1415"/>
  <c r="H49" i="1415" s="1"/>
  <c r="E56" i="1415"/>
  <c r="G50" i="1415"/>
  <c r="H50" i="1415" s="1"/>
  <c r="E55" i="1415"/>
  <c r="G55" i="1415" s="1"/>
  <c r="H55" i="1415" s="1"/>
  <c r="E54" i="1415"/>
  <c r="G54" i="1415" s="1"/>
  <c r="H54" i="1415" s="1"/>
  <c r="D26" i="1407"/>
  <c r="D27" i="1407" s="1"/>
  <c r="D64" i="1407" s="1"/>
  <c r="D26" i="1408"/>
  <c r="D27" i="1408" s="1"/>
  <c r="G13" i="1408" s="1"/>
  <c r="D26" i="1405"/>
  <c r="D27" i="1405" s="1"/>
  <c r="G39" i="1405" s="1"/>
  <c r="D26" i="1410"/>
  <c r="D27" i="1410" s="1"/>
  <c r="E32" i="1410" s="1"/>
  <c r="F32" i="1410" s="1"/>
  <c r="D26" i="1406"/>
  <c r="D27" i="1406" s="1"/>
  <c r="D29" i="1406" s="1"/>
  <c r="D14" i="1406" s="1"/>
  <c r="E37" i="1406" s="1"/>
  <c r="D64" i="1408" l="1"/>
  <c r="G36" i="1408"/>
  <c r="G36" i="1407"/>
  <c r="G13" i="1405"/>
  <c r="E58" i="1415"/>
  <c r="G56" i="1415"/>
  <c r="H56" i="1415" s="1"/>
  <c r="E59" i="1415"/>
  <c r="G59" i="1415" s="1"/>
  <c r="H59" i="1415" s="1"/>
  <c r="E60" i="1415"/>
  <c r="G60" i="1415" s="1"/>
  <c r="H60" i="1415" s="1"/>
  <c r="D29" i="1407"/>
  <c r="D14" i="1407" s="1"/>
  <c r="E14" i="1407" s="1"/>
  <c r="G14" i="1407" s="1"/>
  <c r="G13" i="1407"/>
  <c r="D29" i="1405"/>
  <c r="D14" i="1405" s="1"/>
  <c r="E14" i="1405" s="1"/>
  <c r="E32" i="1407"/>
  <c r="E33" i="1407" s="1"/>
  <c r="E34" i="1407" s="1"/>
  <c r="G34" i="1407" s="1"/>
  <c r="G39" i="1407"/>
  <c r="E32" i="1408"/>
  <c r="G32" i="1408" s="1"/>
  <c r="G39" i="1408"/>
  <c r="G36" i="1405"/>
  <c r="E32" i="1405"/>
  <c r="E33" i="1405" s="1"/>
  <c r="E34" i="1405" s="1"/>
  <c r="G34" i="1405" s="1"/>
  <c r="D64" i="1405"/>
  <c r="D29" i="1408"/>
  <c r="D14" i="1408" s="1"/>
  <c r="E37" i="1408" s="1"/>
  <c r="G37" i="1408" s="1"/>
  <c r="E33" i="1410"/>
  <c r="E34" i="1410" s="1"/>
  <c r="G34" i="1410" s="1"/>
  <c r="G13" i="1406"/>
  <c r="G39" i="1406"/>
  <c r="G36" i="1406"/>
  <c r="G32" i="1410"/>
  <c r="G39" i="1410"/>
  <c r="E14" i="1406"/>
  <c r="G14" i="1406" s="1"/>
  <c r="G13" i="1410"/>
  <c r="D64" i="1410"/>
  <c r="D64" i="1406"/>
  <c r="D29" i="1410"/>
  <c r="D14" i="1410" s="1"/>
  <c r="E37" i="1410" s="1"/>
  <c r="G36" i="1410"/>
  <c r="E32" i="1406"/>
  <c r="E33" i="1408"/>
  <c r="E34" i="1408" s="1"/>
  <c r="G34" i="1408" s="1"/>
  <c r="E37" i="1405"/>
  <c r="F37" i="1406"/>
  <c r="E38" i="1406"/>
  <c r="G37" i="1406"/>
  <c r="E15" i="1407" l="1"/>
  <c r="F15" i="1407" s="1"/>
  <c r="F33" i="1407"/>
  <c r="F33" i="1405"/>
  <c r="E37" i="1407"/>
  <c r="F37" i="1407" s="1"/>
  <c r="F14" i="1407"/>
  <c r="G58" i="1415"/>
  <c r="E61" i="1415"/>
  <c r="G37" i="1407"/>
  <c r="G33" i="1410"/>
  <c r="E38" i="1408"/>
  <c r="E40" i="1408" s="1"/>
  <c r="G33" i="1407"/>
  <c r="F32" i="1407"/>
  <c r="F32" i="1408"/>
  <c r="G32" i="1407"/>
  <c r="G33" i="1405"/>
  <c r="G32" i="1405"/>
  <c r="F37" i="1408"/>
  <c r="E14" i="1408"/>
  <c r="F14" i="1408" s="1"/>
  <c r="F32" i="1405"/>
  <c r="F33" i="1410"/>
  <c r="F14" i="1406"/>
  <c r="E14" i="1410"/>
  <c r="E15" i="1410" s="1"/>
  <c r="F15" i="1410" s="1"/>
  <c r="E15" i="1406"/>
  <c r="F15" i="1406" s="1"/>
  <c r="E33" i="1406"/>
  <c r="F32" i="1406"/>
  <c r="G32" i="1406"/>
  <c r="F37" i="1410"/>
  <c r="G37" i="1410"/>
  <c r="E38" i="1410"/>
  <c r="F33" i="1408"/>
  <c r="G33" i="1408"/>
  <c r="G14" i="1405"/>
  <c r="F14" i="1405"/>
  <c r="E15" i="1405"/>
  <c r="F15" i="1405" s="1"/>
  <c r="G37" i="1405"/>
  <c r="F37" i="1405"/>
  <c r="E38" i="1405"/>
  <c r="F38" i="1406"/>
  <c r="G38" i="1406"/>
  <c r="E38" i="1407" l="1"/>
  <c r="E40" i="1407" s="1"/>
  <c r="E43" i="1407" s="1"/>
  <c r="F43" i="1407" s="1"/>
  <c r="H58" i="1415"/>
  <c r="G61" i="1415"/>
  <c r="H61" i="1415" s="1"/>
  <c r="F38" i="1408"/>
  <c r="G38" i="1408"/>
  <c r="G14" i="1408"/>
  <c r="E15" i="1408"/>
  <c r="F15" i="1408" s="1"/>
  <c r="G14" i="1410"/>
  <c r="F14" i="1410"/>
  <c r="E34" i="1406"/>
  <c r="G34" i="1406" s="1"/>
  <c r="G33" i="1406"/>
  <c r="F33" i="1406"/>
  <c r="G38" i="1410"/>
  <c r="F38" i="1410"/>
  <c r="E40" i="1410"/>
  <c r="G40" i="1408"/>
  <c r="F40" i="1408"/>
  <c r="F38" i="1407"/>
  <c r="E40" i="1405"/>
  <c r="F38" i="1405"/>
  <c r="G38" i="1405"/>
  <c r="E63" i="1407"/>
  <c r="G43" i="1407" l="1"/>
  <c r="Q18" i="1357" s="1"/>
  <c r="R18" i="1357" s="1"/>
  <c r="G38" i="1407"/>
  <c r="F40" i="1407"/>
  <c r="G40" i="1407"/>
  <c r="E43" i="1408"/>
  <c r="E40" i="1406"/>
  <c r="E43" i="1410"/>
  <c r="G40" i="1410"/>
  <c r="F40" i="1410"/>
  <c r="G40" i="1405"/>
  <c r="F40" i="1405"/>
  <c r="E43" i="1405"/>
  <c r="F45" i="1407"/>
  <c r="P18" i="1357"/>
  <c r="E50" i="1407"/>
  <c r="E49" i="1407"/>
  <c r="G65" i="1407"/>
  <c r="T18" i="1357" s="1"/>
  <c r="F63" i="1407"/>
  <c r="S18" i="1357" s="1"/>
  <c r="G64" i="1407"/>
  <c r="E176" i="1416" l="1"/>
  <c r="I176" i="1416" s="1"/>
  <c r="E176" i="1383"/>
  <c r="I176" i="1383" s="1"/>
  <c r="E63" i="1408"/>
  <c r="G43" i="1408"/>
  <c r="F43" i="1408"/>
  <c r="G40" i="1406"/>
  <c r="E43" i="1406"/>
  <c r="F40" i="1406"/>
  <c r="F43" i="1410"/>
  <c r="E63" i="1410"/>
  <c r="G43" i="1410"/>
  <c r="Q5" i="1357" s="1"/>
  <c r="F43" i="1405"/>
  <c r="G43" i="1405"/>
  <c r="Q16" i="1357" s="1"/>
  <c r="R16" i="1357" s="1"/>
  <c r="E63" i="1405"/>
  <c r="E55" i="1407"/>
  <c r="G55" i="1407" s="1"/>
  <c r="H55" i="1407" s="1"/>
  <c r="E54" i="1407"/>
  <c r="G54" i="1407" s="1"/>
  <c r="H54" i="1407" s="1"/>
  <c r="G50" i="1407"/>
  <c r="H50" i="1407" s="1"/>
  <c r="E56" i="1407"/>
  <c r="G49" i="1407"/>
  <c r="H49" i="1407" s="1"/>
  <c r="E51" i="1407"/>
  <c r="G51" i="1407" s="1"/>
  <c r="Q19" i="1357" l="1"/>
  <c r="R19" i="1357" s="1"/>
  <c r="R20" i="1357"/>
  <c r="E49" i="1408"/>
  <c r="F63" i="1408"/>
  <c r="E50" i="1408"/>
  <c r="G64" i="1408"/>
  <c r="G65" i="1408"/>
  <c r="F45" i="1408"/>
  <c r="P19" i="1357"/>
  <c r="F43" i="1406"/>
  <c r="E63" i="1406"/>
  <c r="G43" i="1406"/>
  <c r="Q17" i="1357" s="1"/>
  <c r="R17" i="1357" s="1"/>
  <c r="F45" i="1410"/>
  <c r="P5" i="1357"/>
  <c r="F63" i="1410"/>
  <c r="S5" i="1357" s="1"/>
  <c r="G65" i="1410"/>
  <c r="T5" i="1357" s="1"/>
  <c r="E50" i="1410"/>
  <c r="G64" i="1410"/>
  <c r="E49" i="1410"/>
  <c r="F45" i="1405"/>
  <c r="P16" i="1357"/>
  <c r="F63" i="1405"/>
  <c r="S16" i="1357" s="1"/>
  <c r="G65" i="1405"/>
  <c r="T16" i="1357" s="1"/>
  <c r="G64" i="1405"/>
  <c r="E49" i="1405"/>
  <c r="E50" i="1405"/>
  <c r="E60" i="1407"/>
  <c r="G60" i="1407" s="1"/>
  <c r="H60" i="1407" s="1"/>
  <c r="E59" i="1407"/>
  <c r="G59" i="1407" s="1"/>
  <c r="H59" i="1407" s="1"/>
  <c r="E58" i="1407"/>
  <c r="G56" i="1407"/>
  <c r="H56" i="1407" s="1"/>
  <c r="S19" i="1357" l="1"/>
  <c r="T19" i="1357"/>
  <c r="E174" i="1416"/>
  <c r="I174" i="1416" s="1"/>
  <c r="E177" i="1416"/>
  <c r="I177" i="1416" s="1"/>
  <c r="E163" i="1416"/>
  <c r="I163" i="1416" s="1"/>
  <c r="E163" i="1383"/>
  <c r="I163" i="1383" s="1"/>
  <c r="E174" i="1383"/>
  <c r="I174" i="1383" s="1"/>
  <c r="E177" i="1383"/>
  <c r="I177" i="1383" s="1"/>
  <c r="G49" i="1408"/>
  <c r="H49" i="1408" s="1"/>
  <c r="E51" i="1408"/>
  <c r="G51" i="1408" s="1"/>
  <c r="E54" i="1408"/>
  <c r="G54" i="1408" s="1"/>
  <c r="H54" i="1408" s="1"/>
  <c r="E55" i="1408"/>
  <c r="G55" i="1408" s="1"/>
  <c r="H55" i="1408" s="1"/>
  <c r="E56" i="1408"/>
  <c r="G50" i="1408"/>
  <c r="H50" i="1408" s="1"/>
  <c r="F45" i="1406"/>
  <c r="P17" i="1357"/>
  <c r="F63" i="1406"/>
  <c r="S17" i="1357" s="1"/>
  <c r="G65" i="1406"/>
  <c r="T17" i="1357" s="1"/>
  <c r="G64" i="1406"/>
  <c r="E50" i="1406"/>
  <c r="E49" i="1406"/>
  <c r="E51" i="1410"/>
  <c r="G51" i="1410" s="1"/>
  <c r="G49" i="1410"/>
  <c r="H49" i="1410" s="1"/>
  <c r="E54" i="1410"/>
  <c r="G54" i="1410" s="1"/>
  <c r="H54" i="1410" s="1"/>
  <c r="E56" i="1410"/>
  <c r="E55" i="1410"/>
  <c r="G55" i="1410" s="1"/>
  <c r="H55" i="1410" s="1"/>
  <c r="G50" i="1410"/>
  <c r="H50" i="1410" s="1"/>
  <c r="E51" i="1405"/>
  <c r="G51" i="1405" s="1"/>
  <c r="G49" i="1405"/>
  <c r="H49" i="1405" s="1"/>
  <c r="E55" i="1405"/>
  <c r="G55" i="1405" s="1"/>
  <c r="H55" i="1405" s="1"/>
  <c r="G50" i="1405"/>
  <c r="H50" i="1405" s="1"/>
  <c r="E56" i="1405"/>
  <c r="E54" i="1405"/>
  <c r="G54" i="1405" s="1"/>
  <c r="H54" i="1405" s="1"/>
  <c r="E61" i="1407"/>
  <c r="G58" i="1407"/>
  <c r="E175" i="1416" l="1"/>
  <c r="I175" i="1416" s="1"/>
  <c r="E175" i="1383"/>
  <c r="I175" i="1383" s="1"/>
  <c r="E59" i="1408"/>
  <c r="G59" i="1408" s="1"/>
  <c r="H59" i="1408" s="1"/>
  <c r="E60" i="1408"/>
  <c r="G60" i="1408" s="1"/>
  <c r="H60" i="1408" s="1"/>
  <c r="G56" i="1408"/>
  <c r="H56" i="1408" s="1"/>
  <c r="E58" i="1408"/>
  <c r="E54" i="1406"/>
  <c r="G54" i="1406" s="1"/>
  <c r="H54" i="1406" s="1"/>
  <c r="E56" i="1406"/>
  <c r="E55" i="1406"/>
  <c r="G55" i="1406" s="1"/>
  <c r="H55" i="1406" s="1"/>
  <c r="G50" i="1406"/>
  <c r="H50" i="1406" s="1"/>
  <c r="G49" i="1406"/>
  <c r="H49" i="1406" s="1"/>
  <c r="E51" i="1406"/>
  <c r="G51" i="1406" s="1"/>
  <c r="G56" i="1410"/>
  <c r="H56" i="1410" s="1"/>
  <c r="E58" i="1410"/>
  <c r="E59" i="1410"/>
  <c r="G59" i="1410" s="1"/>
  <c r="H59" i="1410" s="1"/>
  <c r="E60" i="1410"/>
  <c r="G60" i="1410" s="1"/>
  <c r="H60" i="1410" s="1"/>
  <c r="E60" i="1405"/>
  <c r="G60" i="1405" s="1"/>
  <c r="H60" i="1405" s="1"/>
  <c r="G56" i="1405"/>
  <c r="H56" i="1405" s="1"/>
  <c r="E58" i="1405"/>
  <c r="E59" i="1405"/>
  <c r="G59" i="1405" s="1"/>
  <c r="H59" i="1405" s="1"/>
  <c r="G61" i="1407"/>
  <c r="H61" i="1407" s="1"/>
  <c r="H58" i="1407"/>
  <c r="E61" i="1408" l="1"/>
  <c r="G58" i="1408"/>
  <c r="G56" i="1406"/>
  <c r="H56" i="1406" s="1"/>
  <c r="E60" i="1406"/>
  <c r="G60" i="1406" s="1"/>
  <c r="H60" i="1406" s="1"/>
  <c r="E58" i="1406"/>
  <c r="E59" i="1406"/>
  <c r="G59" i="1406" s="1"/>
  <c r="H59" i="1406" s="1"/>
  <c r="G58" i="1410"/>
  <c r="E61" i="1410"/>
  <c r="E61" i="1405"/>
  <c r="G58" i="1405"/>
  <c r="H58" i="1408" l="1"/>
  <c r="G61" i="1408"/>
  <c r="H61" i="1408" s="1"/>
  <c r="G58" i="1406"/>
  <c r="E61" i="1406"/>
  <c r="H58" i="1410"/>
  <c r="G61" i="1410"/>
  <c r="H61" i="1410" s="1"/>
  <c r="G61" i="1405"/>
  <c r="H61" i="1405" s="1"/>
  <c r="H58" i="1405"/>
  <c r="H58" i="1406" l="1"/>
  <c r="G61" i="1406"/>
  <c r="H61" i="1406" s="1"/>
  <c r="D60" i="1404" l="1"/>
  <c r="D59" i="1404"/>
  <c r="D58" i="1404"/>
  <c r="D55" i="1404"/>
  <c r="D54" i="1404"/>
  <c r="D50" i="1404"/>
  <c r="D49" i="1404"/>
  <c r="D38" i="1404"/>
  <c r="D36" i="1404"/>
  <c r="E35" i="1404"/>
  <c r="D35" i="1404"/>
  <c r="D33" i="1404"/>
  <c r="E31" i="1404"/>
  <c r="D28" i="1404"/>
  <c r="D24" i="1404"/>
  <c r="D23" i="1404"/>
  <c r="D19" i="1404"/>
  <c r="D17" i="1404"/>
  <c r="D12" i="1404"/>
  <c r="E8" i="1404"/>
  <c r="C5" i="1404"/>
  <c r="D32" i="1404"/>
  <c r="D21" i="1404" l="1"/>
  <c r="D22" i="1404" s="1"/>
  <c r="D65" i="1404" s="1"/>
  <c r="D61" i="1404"/>
  <c r="D37" i="1404"/>
  <c r="E13" i="1404"/>
  <c r="D25" i="1404"/>
  <c r="E36" i="1404"/>
  <c r="F36" i="1404" s="1"/>
  <c r="E12" i="1404"/>
  <c r="D56" i="1404"/>
  <c r="D26" i="1404" l="1"/>
  <c r="D27" i="1404" s="1"/>
  <c r="E32" i="1404" s="1"/>
  <c r="F32" i="1404" s="1"/>
  <c r="G13" i="1404" l="1"/>
  <c r="G32" i="1404"/>
  <c r="D64" i="1404"/>
  <c r="E33" i="1404"/>
  <c r="F33" i="1404" s="1"/>
  <c r="G39" i="1404"/>
  <c r="D29" i="1404"/>
  <c r="D14" i="1404" s="1"/>
  <c r="E14" i="1404" s="1"/>
  <c r="G36" i="1404"/>
  <c r="G33" i="1404" l="1"/>
  <c r="E34" i="1404"/>
  <c r="G34" i="1404" s="1"/>
  <c r="E37" i="1404"/>
  <c r="G37" i="1404" s="1"/>
  <c r="F14" i="1404"/>
  <c r="E15" i="1404"/>
  <c r="F15" i="1404" s="1"/>
  <c r="G14" i="1404"/>
  <c r="E38" i="1404" l="1"/>
  <c r="G38" i="1404" s="1"/>
  <c r="F37" i="1404"/>
  <c r="E40" i="1404" l="1"/>
  <c r="F38" i="1404"/>
  <c r="E43" i="1404" l="1"/>
  <c r="G40" i="1404"/>
  <c r="F40" i="1404"/>
  <c r="E63" i="1404" l="1"/>
  <c r="G43" i="1404"/>
  <c r="Q15" i="1357" s="1"/>
  <c r="F43" i="1404"/>
  <c r="F45" i="1404" l="1"/>
  <c r="P15" i="1357"/>
  <c r="E50" i="1404"/>
  <c r="F63" i="1404"/>
  <c r="S15" i="1357" s="1"/>
  <c r="G64" i="1404"/>
  <c r="G65" i="1404"/>
  <c r="T15" i="1357" s="1"/>
  <c r="E49" i="1404"/>
  <c r="E173" i="1416" l="1"/>
  <c r="I173" i="1416" s="1"/>
  <c r="E173" i="1383"/>
  <c r="I173" i="1383" s="1"/>
  <c r="G49" i="1404"/>
  <c r="H49" i="1404" s="1"/>
  <c r="E51" i="1404"/>
  <c r="G51" i="1404" s="1"/>
  <c r="E56" i="1404"/>
  <c r="E55" i="1404"/>
  <c r="G55" i="1404" s="1"/>
  <c r="H55" i="1404" s="1"/>
  <c r="E54" i="1404"/>
  <c r="G54" i="1404" s="1"/>
  <c r="H54" i="1404" s="1"/>
  <c r="G50" i="1404"/>
  <c r="H50" i="1404" s="1"/>
  <c r="E60" i="1404" l="1"/>
  <c r="G60" i="1404" s="1"/>
  <c r="H60" i="1404" s="1"/>
  <c r="G56" i="1404"/>
  <c r="H56" i="1404" s="1"/>
  <c r="E58" i="1404"/>
  <c r="E59" i="1404"/>
  <c r="G59" i="1404" s="1"/>
  <c r="H59" i="1404" s="1"/>
  <c r="E61" i="1404" l="1"/>
  <c r="G58" i="1404"/>
  <c r="D4" i="1383"/>
  <c r="G61" i="1404" l="1"/>
  <c r="H61" i="1404" s="1"/>
  <c r="H58" i="1404"/>
  <c r="H208" i="1383"/>
  <c r="H207" i="1383"/>
  <c r="H206" i="1383"/>
  <c r="H202" i="1383"/>
  <c r="H201" i="1383"/>
  <c r="H198" i="1383"/>
  <c r="H196" i="1383"/>
  <c r="F191" i="1383"/>
  <c r="E191" i="1383"/>
  <c r="B191" i="1383"/>
  <c r="F188" i="1383"/>
  <c r="E188" i="1383"/>
  <c r="B188" i="1383"/>
  <c r="E187" i="1383"/>
  <c r="B187" i="1383"/>
  <c r="F186" i="1383"/>
  <c r="E186" i="1383"/>
  <c r="B186" i="1383"/>
  <c r="F185" i="1383"/>
  <c r="E185" i="1383"/>
  <c r="B185" i="1383"/>
  <c r="E184" i="1383"/>
  <c r="B184" i="1383"/>
  <c r="D180" i="1383"/>
  <c r="B161" i="1383"/>
  <c r="H156" i="1383"/>
  <c r="B156" i="1383"/>
  <c r="H155" i="1383"/>
  <c r="E155" i="1383"/>
  <c r="B155" i="1383"/>
  <c r="H154" i="1383"/>
  <c r="E154" i="1383"/>
  <c r="B154" i="1383"/>
  <c r="H153" i="1383"/>
  <c r="E153" i="1383"/>
  <c r="B153" i="1383"/>
  <c r="H152" i="1383"/>
  <c r="E152" i="1383"/>
  <c r="B152" i="1383"/>
  <c r="H151" i="1383"/>
  <c r="E151" i="1383"/>
  <c r="B151" i="1383"/>
  <c r="H150" i="1383"/>
  <c r="E150" i="1383"/>
  <c r="B150" i="1383"/>
  <c r="G145" i="1383"/>
  <c r="F145" i="1383"/>
  <c r="E145" i="1383"/>
  <c r="D145" i="1383" s="1"/>
  <c r="B145" i="1383"/>
  <c r="G144" i="1383"/>
  <c r="F144" i="1383"/>
  <c r="E144" i="1383"/>
  <c r="D144" i="1383" s="1"/>
  <c r="B144" i="1383"/>
  <c r="G143" i="1383"/>
  <c r="F143" i="1383"/>
  <c r="E143" i="1383"/>
  <c r="D143" i="1383" s="1"/>
  <c r="B143" i="1383"/>
  <c r="G142" i="1383"/>
  <c r="F142" i="1383"/>
  <c r="E142" i="1383"/>
  <c r="D142" i="1383" s="1"/>
  <c r="B142" i="1383"/>
  <c r="G141" i="1383"/>
  <c r="F141" i="1383"/>
  <c r="E141" i="1383"/>
  <c r="D141" i="1383" s="1"/>
  <c r="B141" i="1383"/>
  <c r="G140" i="1383"/>
  <c r="F140" i="1383"/>
  <c r="E140" i="1383"/>
  <c r="D140" i="1383" s="1"/>
  <c r="B140" i="1383"/>
  <c r="G139" i="1383"/>
  <c r="F139" i="1383"/>
  <c r="E139" i="1383"/>
  <c r="D139" i="1383" s="1"/>
  <c r="B139" i="1383"/>
  <c r="G138" i="1383"/>
  <c r="F138" i="1383"/>
  <c r="E138" i="1383"/>
  <c r="D138" i="1383" s="1"/>
  <c r="B138" i="1383"/>
  <c r="G137" i="1383"/>
  <c r="F137" i="1383"/>
  <c r="E137" i="1383"/>
  <c r="D137" i="1383" s="1"/>
  <c r="B137" i="1383"/>
  <c r="G136" i="1383"/>
  <c r="F136" i="1383"/>
  <c r="E136" i="1383"/>
  <c r="D136" i="1383" s="1"/>
  <c r="B136" i="1383"/>
  <c r="G135" i="1383"/>
  <c r="F135" i="1383"/>
  <c r="E135" i="1383"/>
  <c r="D135" i="1383" s="1"/>
  <c r="B135" i="1383"/>
  <c r="G134" i="1383"/>
  <c r="F134" i="1383"/>
  <c r="E134" i="1383"/>
  <c r="D134" i="1383" s="1"/>
  <c r="B134" i="1383"/>
  <c r="G133" i="1383"/>
  <c r="F133" i="1383"/>
  <c r="E133" i="1383"/>
  <c r="D133" i="1383" s="1"/>
  <c r="B133" i="1383"/>
  <c r="G132" i="1383"/>
  <c r="F132" i="1383"/>
  <c r="E132" i="1383"/>
  <c r="D132" i="1383" s="1"/>
  <c r="B132" i="1383"/>
  <c r="G131" i="1383"/>
  <c r="F131" i="1383"/>
  <c r="E131" i="1383"/>
  <c r="D131" i="1383" s="1"/>
  <c r="B131" i="1383"/>
  <c r="G130" i="1383"/>
  <c r="F130" i="1383"/>
  <c r="E130" i="1383"/>
  <c r="D130" i="1383" s="1"/>
  <c r="B130" i="1383"/>
  <c r="G129" i="1383"/>
  <c r="F129" i="1383"/>
  <c r="E129" i="1383"/>
  <c r="D129" i="1383" s="1"/>
  <c r="B129" i="1383"/>
  <c r="G128" i="1383"/>
  <c r="F128" i="1383"/>
  <c r="E128" i="1383"/>
  <c r="D128" i="1383" s="1"/>
  <c r="B128" i="1383"/>
  <c r="G127" i="1383"/>
  <c r="F127" i="1383"/>
  <c r="E127" i="1383"/>
  <c r="D127" i="1383" s="1"/>
  <c r="B127" i="1383"/>
  <c r="G126" i="1383"/>
  <c r="F126" i="1383"/>
  <c r="E126" i="1383"/>
  <c r="D126" i="1383" s="1"/>
  <c r="B126" i="1383"/>
  <c r="G125" i="1383"/>
  <c r="F125" i="1383"/>
  <c r="E125" i="1383"/>
  <c r="D125" i="1383" s="1"/>
  <c r="B125" i="1383"/>
  <c r="G124" i="1383"/>
  <c r="F124" i="1383"/>
  <c r="B124" i="1383"/>
  <c r="F101" i="1383"/>
  <c r="E101" i="1383"/>
  <c r="B101" i="1383"/>
  <c r="F65" i="1383"/>
  <c r="E65" i="1383"/>
  <c r="D65" i="1383"/>
  <c r="C65" i="1383"/>
  <c r="B65" i="1383"/>
  <c r="F64" i="1383"/>
  <c r="E64" i="1383"/>
  <c r="D64" i="1383"/>
  <c r="C64" i="1383"/>
  <c r="B64" i="1383"/>
  <c r="F63" i="1383"/>
  <c r="E63" i="1383"/>
  <c r="D63" i="1383"/>
  <c r="C63" i="1383"/>
  <c r="B63" i="1383"/>
  <c r="F62" i="1383"/>
  <c r="E62" i="1383"/>
  <c r="D62" i="1383"/>
  <c r="C62" i="1383"/>
  <c r="B62" i="1383"/>
  <c r="F61" i="1383"/>
  <c r="E61" i="1383"/>
  <c r="D61" i="1383"/>
  <c r="B61" i="1383"/>
  <c r="E60" i="1383"/>
  <c r="D60" i="1383"/>
  <c r="C60" i="1383"/>
  <c r="B60" i="1383"/>
  <c r="C55" i="1383"/>
  <c r="F19" i="1383"/>
  <c r="E19" i="1383"/>
  <c r="D19" i="1383"/>
  <c r="B19" i="1383"/>
  <c r="C13" i="1383"/>
  <c r="C12" i="1383"/>
  <c r="D77" i="1383" l="1"/>
  <c r="D96" i="1383"/>
  <c r="C14" i="1383"/>
  <c r="D191" i="1383"/>
  <c r="I191" i="1383" s="1"/>
  <c r="D185" i="1383"/>
  <c r="I185" i="1383" s="1"/>
  <c r="D155" i="1383"/>
  <c r="D151" i="1383"/>
  <c r="D187" i="1383"/>
  <c r="D153" i="1383"/>
  <c r="C66" i="1383"/>
  <c r="I101" i="1383"/>
  <c r="G61" i="1383"/>
  <c r="G63" i="1383"/>
  <c r="G65" i="1383"/>
  <c r="G19" i="1383"/>
  <c r="G62" i="1383"/>
  <c r="G64" i="1383"/>
  <c r="F60" i="1383"/>
  <c r="G60" i="1383" s="1"/>
  <c r="D150" i="1383"/>
  <c r="D152" i="1383"/>
  <c r="D154" i="1383"/>
  <c r="D156" i="1383"/>
  <c r="D184" i="1383"/>
  <c r="D186" i="1383"/>
  <c r="I186" i="1383" s="1"/>
  <c r="I155" i="1383" l="1"/>
  <c r="I120" i="1383"/>
  <c r="D80" i="1353" l="1"/>
  <c r="D77" i="1353"/>
  <c r="D60" i="1367"/>
  <c r="D59" i="1367"/>
  <c r="D58" i="1367"/>
  <c r="D55" i="1367"/>
  <c r="D54" i="1367"/>
  <c r="D50" i="1367"/>
  <c r="D49" i="1367"/>
  <c r="D38" i="1367"/>
  <c r="D36" i="1367"/>
  <c r="E35" i="1367"/>
  <c r="D35" i="1367"/>
  <c r="D33" i="1367"/>
  <c r="D32" i="1367"/>
  <c r="E31" i="1367"/>
  <c r="D28" i="1367"/>
  <c r="D24" i="1367"/>
  <c r="D23" i="1367"/>
  <c r="D19" i="1367"/>
  <c r="D17" i="1367"/>
  <c r="D12" i="1367"/>
  <c r="E8" i="1367"/>
  <c r="C5" i="1367"/>
  <c r="D60" i="1366"/>
  <c r="D59" i="1366"/>
  <c r="D58" i="1366"/>
  <c r="D55" i="1366"/>
  <c r="D54" i="1366"/>
  <c r="D50" i="1366"/>
  <c r="D49" i="1366"/>
  <c r="D38" i="1366"/>
  <c r="D36" i="1366"/>
  <c r="E35" i="1366"/>
  <c r="D35" i="1366"/>
  <c r="D33" i="1366"/>
  <c r="E31" i="1366"/>
  <c r="D28" i="1366"/>
  <c r="D24" i="1366"/>
  <c r="D23" i="1366"/>
  <c r="D19" i="1366"/>
  <c r="D17" i="1366"/>
  <c r="D12" i="1366"/>
  <c r="E8" i="1366"/>
  <c r="C5" i="1366"/>
  <c r="D60" i="1365"/>
  <c r="D59" i="1365"/>
  <c r="D58" i="1365"/>
  <c r="D55" i="1365"/>
  <c r="D54" i="1365"/>
  <c r="D50" i="1365"/>
  <c r="D49" i="1365"/>
  <c r="D38" i="1365"/>
  <c r="D36" i="1365"/>
  <c r="E35" i="1365"/>
  <c r="D35" i="1365"/>
  <c r="D33" i="1365"/>
  <c r="D32" i="1365"/>
  <c r="E31" i="1365"/>
  <c r="D28" i="1365"/>
  <c r="D24" i="1365"/>
  <c r="D23" i="1365"/>
  <c r="D19" i="1365"/>
  <c r="D17" i="1365"/>
  <c r="D12" i="1365"/>
  <c r="E8" i="1365"/>
  <c r="C5" i="1365"/>
  <c r="D60" i="1364"/>
  <c r="D59" i="1364"/>
  <c r="D58" i="1364"/>
  <c r="D55" i="1364"/>
  <c r="D54" i="1364"/>
  <c r="D50" i="1364"/>
  <c r="D49" i="1364"/>
  <c r="D38" i="1364"/>
  <c r="D36" i="1364"/>
  <c r="E35" i="1364"/>
  <c r="D35" i="1364"/>
  <c r="D33" i="1364"/>
  <c r="E31" i="1364"/>
  <c r="D28" i="1364"/>
  <c r="D24" i="1364"/>
  <c r="D23" i="1364"/>
  <c r="D19" i="1364"/>
  <c r="D17" i="1364"/>
  <c r="D12" i="1364"/>
  <c r="E8" i="1364"/>
  <c r="E13" i="1364" s="1"/>
  <c r="C5" i="1364"/>
  <c r="D60" i="1363"/>
  <c r="D59" i="1363"/>
  <c r="D58" i="1363"/>
  <c r="D55" i="1363"/>
  <c r="D54" i="1363"/>
  <c r="D50" i="1363"/>
  <c r="D49" i="1363"/>
  <c r="D38" i="1363"/>
  <c r="D36" i="1363"/>
  <c r="E35" i="1363"/>
  <c r="D35" i="1363"/>
  <c r="D33" i="1363"/>
  <c r="E31" i="1363"/>
  <c r="D28" i="1363"/>
  <c r="D24" i="1363"/>
  <c r="D23" i="1363"/>
  <c r="D19" i="1363"/>
  <c r="D17" i="1363"/>
  <c r="D12" i="1363"/>
  <c r="E8" i="1363"/>
  <c r="C5" i="1363"/>
  <c r="D60" i="1362"/>
  <c r="D59" i="1362"/>
  <c r="D58" i="1362"/>
  <c r="D55" i="1362"/>
  <c r="D54" i="1362"/>
  <c r="D50" i="1362"/>
  <c r="D49" i="1362"/>
  <c r="D38" i="1362"/>
  <c r="D36" i="1362"/>
  <c r="E35" i="1362"/>
  <c r="D35" i="1362"/>
  <c r="D33" i="1362"/>
  <c r="D32" i="1362"/>
  <c r="E31" i="1362"/>
  <c r="D28" i="1362"/>
  <c r="D24" i="1362"/>
  <c r="D23" i="1362"/>
  <c r="D19" i="1362"/>
  <c r="D17" i="1362"/>
  <c r="D12" i="1362"/>
  <c r="E8" i="1362"/>
  <c r="E13" i="1362" s="1"/>
  <c r="C5" i="1362"/>
  <c r="D60" i="1361"/>
  <c r="D59" i="1361"/>
  <c r="D58" i="1361"/>
  <c r="D55" i="1361"/>
  <c r="D54" i="1361"/>
  <c r="D50" i="1361"/>
  <c r="D49" i="1361"/>
  <c r="D38" i="1361"/>
  <c r="D36" i="1361"/>
  <c r="E35" i="1361"/>
  <c r="D35" i="1361"/>
  <c r="D33" i="1361"/>
  <c r="E31" i="1361"/>
  <c r="D28" i="1361"/>
  <c r="D24" i="1361"/>
  <c r="D23" i="1361"/>
  <c r="D19" i="1361"/>
  <c r="D17" i="1361"/>
  <c r="D12" i="1361"/>
  <c r="E8" i="1361"/>
  <c r="C5" i="1361"/>
  <c r="D60" i="1360"/>
  <c r="D59" i="1360"/>
  <c r="D58" i="1360"/>
  <c r="D55" i="1360"/>
  <c r="D54" i="1360"/>
  <c r="D50" i="1360"/>
  <c r="D49" i="1360"/>
  <c r="D38" i="1360"/>
  <c r="D36" i="1360"/>
  <c r="E35" i="1360"/>
  <c r="D35" i="1360"/>
  <c r="D33" i="1360"/>
  <c r="E31" i="1360"/>
  <c r="D28" i="1360"/>
  <c r="D24" i="1360"/>
  <c r="D23" i="1360"/>
  <c r="D19" i="1360"/>
  <c r="D17" i="1360"/>
  <c r="D12" i="1360"/>
  <c r="E8" i="1360"/>
  <c r="C5" i="1360"/>
  <c r="N13" i="1357"/>
  <c r="D32" i="1366" s="1"/>
  <c r="N11" i="1357"/>
  <c r="D32" i="1364" s="1"/>
  <c r="N10" i="1357"/>
  <c r="D32" i="1363" s="1"/>
  <c r="N7" i="1357"/>
  <c r="D32" i="1361" s="1"/>
  <c r="N6" i="1357"/>
  <c r="D32" i="1360" s="1"/>
  <c r="N4" i="1357"/>
  <c r="D32" i="1359" s="1"/>
  <c r="N3" i="1357"/>
  <c r="D60" i="1359"/>
  <c r="D59" i="1359"/>
  <c r="D58" i="1359"/>
  <c r="D55" i="1359"/>
  <c r="D54" i="1359"/>
  <c r="D50" i="1359"/>
  <c r="D49" i="1359"/>
  <c r="D38" i="1359"/>
  <c r="D36" i="1359"/>
  <c r="E35" i="1359"/>
  <c r="D35" i="1359"/>
  <c r="D33" i="1359"/>
  <c r="E31" i="1359"/>
  <c r="D28" i="1359"/>
  <c r="D24" i="1359"/>
  <c r="D23" i="1359"/>
  <c r="D19" i="1359"/>
  <c r="D17" i="1359"/>
  <c r="D12" i="1359"/>
  <c r="E8" i="1359"/>
  <c r="C5" i="1359"/>
  <c r="D19" i="1358"/>
  <c r="D17" i="1358"/>
  <c r="E31" i="1358"/>
  <c r="D60" i="1358"/>
  <c r="D59" i="1358"/>
  <c r="D58" i="1358"/>
  <c r="D55" i="1358"/>
  <c r="D54" i="1358"/>
  <c r="D50" i="1358"/>
  <c r="D49" i="1358"/>
  <c r="D38" i="1358"/>
  <c r="D36" i="1358"/>
  <c r="E35" i="1358"/>
  <c r="D35" i="1358"/>
  <c r="D33" i="1358"/>
  <c r="D28" i="1358"/>
  <c r="D24" i="1358"/>
  <c r="D23" i="1358"/>
  <c r="D12" i="1358"/>
  <c r="E8" i="1358"/>
  <c r="E13" i="1358" s="1"/>
  <c r="C5" i="1358"/>
  <c r="F184" i="1416" l="1"/>
  <c r="I184" i="1416" s="1"/>
  <c r="F187" i="1416"/>
  <c r="I187" i="1416" s="1"/>
  <c r="F184" i="1383"/>
  <c r="I184" i="1383" s="1"/>
  <c r="F187" i="1383"/>
  <c r="I187" i="1383" s="1"/>
  <c r="D56" i="1359"/>
  <c r="D56" i="1363"/>
  <c r="D56" i="1366"/>
  <c r="D56" i="1360"/>
  <c r="D21" i="1364"/>
  <c r="D22" i="1364" s="1"/>
  <c r="D65" i="1364" s="1"/>
  <c r="D21" i="1367"/>
  <c r="D22" i="1367" s="1"/>
  <c r="D65" i="1367" s="1"/>
  <c r="D61" i="1358"/>
  <c r="D61" i="1361"/>
  <c r="D61" i="1359"/>
  <c r="D61" i="1360"/>
  <c r="D61" i="1363"/>
  <c r="D61" i="1366"/>
  <c r="D21" i="1362"/>
  <c r="D22" i="1362" s="1"/>
  <c r="D65" i="1362" s="1"/>
  <c r="E36" i="1361"/>
  <c r="F36" i="1361" s="1"/>
  <c r="D37" i="1359"/>
  <c r="E36" i="1362"/>
  <c r="F36" i="1362" s="1"/>
  <c r="D25" i="1364"/>
  <c r="D26" i="1364" s="1"/>
  <c r="D27" i="1364" s="1"/>
  <c r="E32" i="1364" s="1"/>
  <c r="D37" i="1361"/>
  <c r="D37" i="1360"/>
  <c r="D25" i="1360"/>
  <c r="D37" i="1365"/>
  <c r="D37" i="1366"/>
  <c r="E36" i="1366"/>
  <c r="F36" i="1366" s="1"/>
  <c r="D25" i="1361"/>
  <c r="D25" i="1365"/>
  <c r="E36" i="1365"/>
  <c r="F36" i="1365" s="1"/>
  <c r="D21" i="1361"/>
  <c r="D22" i="1361" s="1"/>
  <c r="D65" i="1361" s="1"/>
  <c r="D61" i="1367"/>
  <c r="D61" i="1362"/>
  <c r="D21" i="1363"/>
  <c r="D22" i="1363" s="1"/>
  <c r="D65" i="1363" s="1"/>
  <c r="D61" i="1364"/>
  <c r="D21" i="1365"/>
  <c r="D22" i="1365" s="1"/>
  <c r="D65" i="1365" s="1"/>
  <c r="D56" i="1365"/>
  <c r="D61" i="1365"/>
  <c r="D21" i="1366"/>
  <c r="D22" i="1366" s="1"/>
  <c r="D65" i="1366" s="1"/>
  <c r="D21" i="1360"/>
  <c r="D22" i="1360" s="1"/>
  <c r="D65" i="1360" s="1"/>
  <c r="D56" i="1358"/>
  <c r="D21" i="1359"/>
  <c r="D22" i="1359" s="1"/>
  <c r="D65" i="1359" s="1"/>
  <c r="D37" i="1367"/>
  <c r="E13" i="1367"/>
  <c r="D25" i="1367"/>
  <c r="E36" i="1367"/>
  <c r="F36" i="1367" s="1"/>
  <c r="D25" i="1366"/>
  <c r="D26" i="1366" s="1"/>
  <c r="D27" i="1366" s="1"/>
  <c r="E32" i="1366" s="1"/>
  <c r="E13" i="1365"/>
  <c r="D37" i="1363"/>
  <c r="E13" i="1363"/>
  <c r="D25" i="1363"/>
  <c r="E36" i="1363"/>
  <c r="F36" i="1363" s="1"/>
  <c r="D25" i="1362"/>
  <c r="D26" i="1362" s="1"/>
  <c r="D27" i="1362" s="1"/>
  <c r="E32" i="1362" s="1"/>
  <c r="E13" i="1361"/>
  <c r="E36" i="1360"/>
  <c r="F36" i="1360" s="1"/>
  <c r="E36" i="1359"/>
  <c r="F36" i="1359" s="1"/>
  <c r="E13" i="1366"/>
  <c r="E12" i="1367"/>
  <c r="D56" i="1367"/>
  <c r="E12" i="1366"/>
  <c r="E12" i="1362"/>
  <c r="D37" i="1362"/>
  <c r="D56" i="1362"/>
  <c r="E12" i="1364"/>
  <c r="D37" i="1364"/>
  <c r="E12" i="1363"/>
  <c r="E36" i="1364"/>
  <c r="F36" i="1364" s="1"/>
  <c r="D56" i="1364"/>
  <c r="E12" i="1365"/>
  <c r="E13" i="1360"/>
  <c r="E12" i="1361"/>
  <c r="D56" i="1361"/>
  <c r="E12" i="1360"/>
  <c r="E13" i="1359"/>
  <c r="D25" i="1359"/>
  <c r="D32" i="1358"/>
  <c r="E12" i="1359"/>
  <c r="D21" i="1358"/>
  <c r="D22" i="1358" s="1"/>
  <c r="D65" i="1358" s="1"/>
  <c r="D25" i="1358"/>
  <c r="E36" i="1358"/>
  <c r="F36" i="1358" s="1"/>
  <c r="E12" i="1358"/>
  <c r="D37" i="1358"/>
  <c r="D26" i="1359" l="1"/>
  <c r="D27" i="1359" s="1"/>
  <c r="D26" i="1367"/>
  <c r="D27" i="1367" s="1"/>
  <c r="E32" i="1367" s="1"/>
  <c r="E33" i="1367" s="1"/>
  <c r="F33" i="1367" s="1"/>
  <c r="I192" i="1416"/>
  <c r="I192" i="1383"/>
  <c r="D26" i="1361"/>
  <c r="D27" i="1361" s="1"/>
  <c r="E32" i="1361" s="1"/>
  <c r="F32" i="1361" s="1"/>
  <c r="D26" i="1360"/>
  <c r="D27" i="1360" s="1"/>
  <c r="E32" i="1360" s="1"/>
  <c r="E33" i="1360" s="1"/>
  <c r="F33" i="1360" s="1"/>
  <c r="D26" i="1365"/>
  <c r="D27" i="1365" s="1"/>
  <c r="G39" i="1365" s="1"/>
  <c r="D26" i="1363"/>
  <c r="D27" i="1363" s="1"/>
  <c r="G39" i="1363" s="1"/>
  <c r="F32" i="1366"/>
  <c r="E33" i="1366"/>
  <c r="F33" i="1366" s="1"/>
  <c r="D64" i="1366"/>
  <c r="G39" i="1366"/>
  <c r="D29" i="1366"/>
  <c r="D14" i="1366" s="1"/>
  <c r="G13" i="1366"/>
  <c r="G36" i="1366"/>
  <c r="G32" i="1366"/>
  <c r="F32" i="1367"/>
  <c r="E33" i="1364"/>
  <c r="F33" i="1364" s="1"/>
  <c r="F32" i="1364"/>
  <c r="E33" i="1362"/>
  <c r="F33" i="1362" s="1"/>
  <c r="F32" i="1362"/>
  <c r="G36" i="1362"/>
  <c r="G32" i="1362"/>
  <c r="D64" i="1362"/>
  <c r="G39" i="1362"/>
  <c r="D29" i="1362"/>
  <c r="D14" i="1362" s="1"/>
  <c r="E14" i="1362" s="1"/>
  <c r="G14" i="1362" s="1"/>
  <c r="G13" i="1362"/>
  <c r="G36" i="1364"/>
  <c r="G32" i="1364"/>
  <c r="D29" i="1364"/>
  <c r="D14" i="1364" s="1"/>
  <c r="E14" i="1364" s="1"/>
  <c r="G14" i="1364" s="1"/>
  <c r="G13" i="1364"/>
  <c r="D64" i="1364"/>
  <c r="G39" i="1364"/>
  <c r="G36" i="1359"/>
  <c r="E32" i="1359"/>
  <c r="D64" i="1359"/>
  <c r="G39" i="1359"/>
  <c r="D29" i="1359"/>
  <c r="D14" i="1359" s="1"/>
  <c r="G13" i="1359"/>
  <c r="D26" i="1358"/>
  <c r="D27" i="1358" s="1"/>
  <c r="E32" i="1358" s="1"/>
  <c r="E33" i="1358" s="1"/>
  <c r="F33" i="1358" s="1"/>
  <c r="G13" i="1367" l="1"/>
  <c r="D64" i="1367"/>
  <c r="G39" i="1367"/>
  <c r="G32" i="1367"/>
  <c r="D29" i="1367"/>
  <c r="D14" i="1367" s="1"/>
  <c r="G36" i="1367"/>
  <c r="G13" i="1363"/>
  <c r="D64" i="1363"/>
  <c r="D64" i="1361"/>
  <c r="E33" i="1361"/>
  <c r="F33" i="1361" s="1"/>
  <c r="D29" i="1361"/>
  <c r="D14" i="1361" s="1"/>
  <c r="E14" i="1361" s="1"/>
  <c r="G36" i="1361"/>
  <c r="G13" i="1361"/>
  <c r="G32" i="1361"/>
  <c r="G39" i="1361"/>
  <c r="G36" i="1363"/>
  <c r="D29" i="1363"/>
  <c r="D14" i="1363" s="1"/>
  <c r="E37" i="1363" s="1"/>
  <c r="D64" i="1365"/>
  <c r="G36" i="1360"/>
  <c r="D64" i="1360"/>
  <c r="G36" i="1365"/>
  <c r="G32" i="1360"/>
  <c r="G39" i="1360"/>
  <c r="D29" i="1360"/>
  <c r="D14" i="1360" s="1"/>
  <c r="E37" i="1360" s="1"/>
  <c r="F32" i="1360"/>
  <c r="E32" i="1365"/>
  <c r="F32" i="1365" s="1"/>
  <c r="G13" i="1360"/>
  <c r="E32" i="1363"/>
  <c r="G32" i="1363" s="1"/>
  <c r="G13" i="1365"/>
  <c r="D29" i="1365"/>
  <c r="D14" i="1365" s="1"/>
  <c r="E37" i="1365" s="1"/>
  <c r="G37" i="1365" s="1"/>
  <c r="G33" i="1366"/>
  <c r="G33" i="1367"/>
  <c r="G33" i="1362"/>
  <c r="G33" i="1361"/>
  <c r="G33" i="1364"/>
  <c r="E34" i="1364"/>
  <c r="G34" i="1364" s="1"/>
  <c r="G33" i="1360"/>
  <c r="E14" i="1367"/>
  <c r="E37" i="1367"/>
  <c r="E34" i="1367"/>
  <c r="G34" i="1367" s="1"/>
  <c r="E34" i="1366"/>
  <c r="G34" i="1366" s="1"/>
  <c r="E14" i="1366"/>
  <c r="E37" i="1366"/>
  <c r="E37" i="1364"/>
  <c r="E37" i="1362"/>
  <c r="F14" i="1364"/>
  <c r="E15" i="1364"/>
  <c r="F15" i="1364" s="1"/>
  <c r="F14" i="1362"/>
  <c r="E15" i="1362"/>
  <c r="F15" i="1362" s="1"/>
  <c r="E34" i="1362"/>
  <c r="G34" i="1362" s="1"/>
  <c r="E34" i="1360"/>
  <c r="G34" i="1360" s="1"/>
  <c r="E14" i="1359"/>
  <c r="E37" i="1359"/>
  <c r="E33" i="1359"/>
  <c r="F32" i="1359"/>
  <c r="G32" i="1359"/>
  <c r="D64" i="1358"/>
  <c r="D29" i="1358"/>
  <c r="D14" i="1358" s="1"/>
  <c r="E14" i="1358" s="1"/>
  <c r="E15" i="1358" s="1"/>
  <c r="F15" i="1358" s="1"/>
  <c r="G36" i="1358"/>
  <c r="G13" i="1358"/>
  <c r="G39" i="1358"/>
  <c r="G32" i="1358"/>
  <c r="F32" i="1358"/>
  <c r="G33" i="1358"/>
  <c r="E34" i="1358"/>
  <c r="G34" i="1358" s="1"/>
  <c r="E34" i="1361" l="1"/>
  <c r="G34" i="1361" s="1"/>
  <c r="E37" i="1361"/>
  <c r="G37" i="1361" s="1"/>
  <c r="E14" i="1363"/>
  <c r="E15" i="1363" s="1"/>
  <c r="F15" i="1363" s="1"/>
  <c r="E14" i="1360"/>
  <c r="F14" i="1360" s="1"/>
  <c r="E33" i="1363"/>
  <c r="E34" i="1363" s="1"/>
  <c r="G34" i="1363" s="1"/>
  <c r="F37" i="1365"/>
  <c r="E38" i="1365"/>
  <c r="G38" i="1365" s="1"/>
  <c r="E14" i="1365"/>
  <c r="G14" i="1365" s="1"/>
  <c r="F32" i="1363"/>
  <c r="G32" i="1365"/>
  <c r="E33" i="1365"/>
  <c r="E34" i="1365" s="1"/>
  <c r="G34" i="1365" s="1"/>
  <c r="G14" i="1358"/>
  <c r="F37" i="1366"/>
  <c r="E38" i="1366"/>
  <c r="E40" i="1366" s="1"/>
  <c r="G37" i="1366"/>
  <c r="F14" i="1367"/>
  <c r="E15" i="1367"/>
  <c r="F15" i="1367" s="1"/>
  <c r="G14" i="1367"/>
  <c r="F14" i="1366"/>
  <c r="E15" i="1366"/>
  <c r="F15" i="1366" s="1"/>
  <c r="G14" i="1366"/>
  <c r="E38" i="1367"/>
  <c r="F37" i="1367"/>
  <c r="G37" i="1367"/>
  <c r="F37" i="1363"/>
  <c r="E38" i="1363"/>
  <c r="G37" i="1363"/>
  <c r="E38" i="1364"/>
  <c r="F37" i="1364"/>
  <c r="G37" i="1364"/>
  <c r="E38" i="1362"/>
  <c r="F37" i="1362"/>
  <c r="G37" i="1362"/>
  <c r="F14" i="1361"/>
  <c r="E15" i="1361"/>
  <c r="F15" i="1361" s="1"/>
  <c r="G14" i="1361"/>
  <c r="F37" i="1360"/>
  <c r="E38" i="1360"/>
  <c r="G37" i="1360"/>
  <c r="F33" i="1359"/>
  <c r="G33" i="1359"/>
  <c r="E38" i="1359"/>
  <c r="F37" i="1359"/>
  <c r="G37" i="1359"/>
  <c r="E34" i="1359"/>
  <c r="G34" i="1359" s="1"/>
  <c r="F14" i="1359"/>
  <c r="E15" i="1359"/>
  <c r="F15" i="1359" s="1"/>
  <c r="G14" i="1359"/>
  <c r="F14" i="1358"/>
  <c r="E37" i="1358"/>
  <c r="F37" i="1358" s="1"/>
  <c r="F14" i="1365" l="1"/>
  <c r="G14" i="1360"/>
  <c r="E15" i="1360"/>
  <c r="F15" i="1360" s="1"/>
  <c r="E38" i="1361"/>
  <c r="E40" i="1361" s="1"/>
  <c r="F37" i="1361"/>
  <c r="G14" i="1363"/>
  <c r="G33" i="1363"/>
  <c r="F14" i="1363"/>
  <c r="E40" i="1365"/>
  <c r="F40" i="1365" s="1"/>
  <c r="F33" i="1363"/>
  <c r="F33" i="1365"/>
  <c r="F38" i="1365"/>
  <c r="G33" i="1365"/>
  <c r="E15" i="1365"/>
  <c r="F15" i="1365" s="1"/>
  <c r="F38" i="1367"/>
  <c r="G38" i="1367"/>
  <c r="E43" i="1366"/>
  <c r="F40" i="1366"/>
  <c r="G40" i="1366"/>
  <c r="F38" i="1366"/>
  <c r="G38" i="1366"/>
  <c r="E40" i="1367"/>
  <c r="F38" i="1362"/>
  <c r="G38" i="1362"/>
  <c r="F38" i="1364"/>
  <c r="G38" i="1364"/>
  <c r="E40" i="1364"/>
  <c r="F38" i="1363"/>
  <c r="G38" i="1363"/>
  <c r="E40" i="1363"/>
  <c r="E40" i="1362"/>
  <c r="F38" i="1361"/>
  <c r="F38" i="1360"/>
  <c r="G38" i="1360"/>
  <c r="E40" i="1360"/>
  <c r="E40" i="1359"/>
  <c r="E43" i="1359" s="1"/>
  <c r="F38" i="1359"/>
  <c r="G38" i="1359"/>
  <c r="G37" i="1358"/>
  <c r="E38" i="1358"/>
  <c r="G38" i="1361" l="1"/>
  <c r="G40" i="1365"/>
  <c r="E43" i="1365"/>
  <c r="E43" i="1367"/>
  <c r="F40" i="1367"/>
  <c r="G40" i="1367"/>
  <c r="E63" i="1366"/>
  <c r="F43" i="1366"/>
  <c r="G43" i="1366"/>
  <c r="Q13" i="1357" s="1"/>
  <c r="R13" i="1357" s="1"/>
  <c r="E43" i="1363"/>
  <c r="F40" i="1363"/>
  <c r="G40" i="1363"/>
  <c r="E43" i="1362"/>
  <c r="F40" i="1362"/>
  <c r="G40" i="1362"/>
  <c r="F40" i="1364"/>
  <c r="E43" i="1364"/>
  <c r="G40" i="1364"/>
  <c r="E43" i="1361"/>
  <c r="F40" i="1361"/>
  <c r="G40" i="1361"/>
  <c r="E43" i="1360"/>
  <c r="F40" i="1360"/>
  <c r="G40" i="1360"/>
  <c r="F40" i="1359"/>
  <c r="G40" i="1359"/>
  <c r="F43" i="1359"/>
  <c r="E63" i="1359"/>
  <c r="G43" i="1359"/>
  <c r="E40" i="1358"/>
  <c r="G38" i="1358"/>
  <c r="F38" i="1358"/>
  <c r="Q4" i="1357" l="1"/>
  <c r="R4" i="1357" s="1"/>
  <c r="R5" i="1357"/>
  <c r="G43" i="1365"/>
  <c r="Q12" i="1357" s="1"/>
  <c r="R12" i="1357" s="1"/>
  <c r="E63" i="1365"/>
  <c r="F43" i="1365"/>
  <c r="P12" i="1357" s="1"/>
  <c r="F45" i="1359"/>
  <c r="P4" i="1357"/>
  <c r="F45" i="1366"/>
  <c r="P13" i="1357"/>
  <c r="G65" i="1366"/>
  <c r="T13" i="1357" s="1"/>
  <c r="F63" i="1366"/>
  <c r="S13" i="1357" s="1"/>
  <c r="E49" i="1366"/>
  <c r="E50" i="1366"/>
  <c r="G64" i="1366"/>
  <c r="F43" i="1367"/>
  <c r="E63" i="1367"/>
  <c r="G43" i="1367"/>
  <c r="F43" i="1364"/>
  <c r="E63" i="1364"/>
  <c r="G43" i="1364"/>
  <c r="Q11" i="1357" s="1"/>
  <c r="R11" i="1357" s="1"/>
  <c r="E63" i="1362"/>
  <c r="F43" i="1362"/>
  <c r="G43" i="1362"/>
  <c r="Q9" i="1357" s="1"/>
  <c r="R9" i="1357" s="1"/>
  <c r="E63" i="1363"/>
  <c r="F43" i="1363"/>
  <c r="G43" i="1363"/>
  <c r="Q10" i="1357" s="1"/>
  <c r="R10" i="1357" s="1"/>
  <c r="E63" i="1360"/>
  <c r="F43" i="1360"/>
  <c r="G43" i="1360"/>
  <c r="Q6" i="1357" s="1"/>
  <c r="R6" i="1357" s="1"/>
  <c r="F43" i="1361"/>
  <c r="E63" i="1361"/>
  <c r="G43" i="1361"/>
  <c r="G65" i="1359"/>
  <c r="F63" i="1359"/>
  <c r="E50" i="1359"/>
  <c r="E49" i="1359"/>
  <c r="G64" i="1359"/>
  <c r="E43" i="1358"/>
  <c r="G40" i="1358"/>
  <c r="F40" i="1358"/>
  <c r="Q14" i="1357" l="1"/>
  <c r="R14" i="1357" s="1"/>
  <c r="R21" i="1357"/>
  <c r="E171" i="1416"/>
  <c r="I171" i="1416" s="1"/>
  <c r="E170" i="1416"/>
  <c r="I170" i="1416" s="1"/>
  <c r="E162" i="1416"/>
  <c r="I162" i="1416" s="1"/>
  <c r="E166" i="1383"/>
  <c r="I166" i="1383" s="1"/>
  <c r="E171" i="1383"/>
  <c r="I171" i="1383" s="1"/>
  <c r="E162" i="1383"/>
  <c r="I162" i="1383" s="1"/>
  <c r="E170" i="1383"/>
  <c r="I170" i="1383" s="1"/>
  <c r="Q7" i="1357"/>
  <c r="R7" i="1357" s="1"/>
  <c r="R8" i="1357"/>
  <c r="S4" i="1357"/>
  <c r="T4" i="1357"/>
  <c r="F63" i="1365"/>
  <c r="S12" i="1357" s="1"/>
  <c r="G65" i="1365"/>
  <c r="T12" i="1357" s="1"/>
  <c r="G64" i="1365"/>
  <c r="E49" i="1365"/>
  <c r="E50" i="1365"/>
  <c r="F45" i="1365"/>
  <c r="F45" i="1363"/>
  <c r="P10" i="1357"/>
  <c r="F45" i="1367"/>
  <c r="P14" i="1357"/>
  <c r="F45" i="1361"/>
  <c r="P7" i="1357"/>
  <c r="F45" i="1360"/>
  <c r="P6" i="1357"/>
  <c r="F45" i="1362"/>
  <c r="P9" i="1357"/>
  <c r="F45" i="1364"/>
  <c r="P11" i="1357"/>
  <c r="E54" i="1366"/>
  <c r="G54" i="1366" s="1"/>
  <c r="H54" i="1366" s="1"/>
  <c r="E56" i="1366"/>
  <c r="E55" i="1366"/>
  <c r="G55" i="1366" s="1"/>
  <c r="H55" i="1366" s="1"/>
  <c r="G50" i="1366"/>
  <c r="H50" i="1366" s="1"/>
  <c r="G65" i="1367"/>
  <c r="F63" i="1367"/>
  <c r="E50" i="1367"/>
  <c r="E49" i="1367"/>
  <c r="G64" i="1367"/>
  <c r="G49" i="1366"/>
  <c r="H49" i="1366" s="1"/>
  <c r="E51" i="1366"/>
  <c r="G51" i="1366" s="1"/>
  <c r="G65" i="1363"/>
  <c r="T10" i="1357" s="1"/>
  <c r="F63" i="1363"/>
  <c r="S10" i="1357" s="1"/>
  <c r="E50" i="1363"/>
  <c r="E49" i="1363"/>
  <c r="G64" i="1363"/>
  <c r="G65" i="1362"/>
  <c r="T9" i="1357" s="1"/>
  <c r="F63" i="1362"/>
  <c r="S9" i="1357" s="1"/>
  <c r="E50" i="1362"/>
  <c r="E49" i="1362"/>
  <c r="G64" i="1362"/>
  <c r="G65" i="1364"/>
  <c r="T11" i="1357" s="1"/>
  <c r="F63" i="1364"/>
  <c r="S11" i="1357" s="1"/>
  <c r="E50" i="1364"/>
  <c r="E49" i="1364"/>
  <c r="G64" i="1364"/>
  <c r="G65" i="1361"/>
  <c r="F63" i="1361"/>
  <c r="E50" i="1361"/>
  <c r="E49" i="1361"/>
  <c r="G64" i="1361"/>
  <c r="G65" i="1360"/>
  <c r="T6" i="1357" s="1"/>
  <c r="F63" i="1360"/>
  <c r="S6" i="1357" s="1"/>
  <c r="E49" i="1360"/>
  <c r="E50" i="1360"/>
  <c r="G64" i="1360"/>
  <c r="E55" i="1359"/>
  <c r="G55" i="1359" s="1"/>
  <c r="H55" i="1359" s="1"/>
  <c r="E54" i="1359"/>
  <c r="G54" i="1359" s="1"/>
  <c r="H54" i="1359" s="1"/>
  <c r="E56" i="1359"/>
  <c r="G50" i="1359"/>
  <c r="H50" i="1359" s="1"/>
  <c r="G49" i="1359"/>
  <c r="H49" i="1359" s="1"/>
  <c r="E51" i="1359"/>
  <c r="G51" i="1359" s="1"/>
  <c r="E63" i="1358"/>
  <c r="G43" i="1358"/>
  <c r="F43" i="1358"/>
  <c r="T14" i="1357" l="1"/>
  <c r="S14" i="1357"/>
  <c r="E167" i="1416"/>
  <c r="I167" i="1416" s="1"/>
  <c r="E165" i="1416"/>
  <c r="I165" i="1416" s="1"/>
  <c r="E168" i="1416"/>
  <c r="I168" i="1416" s="1"/>
  <c r="E169" i="1416"/>
  <c r="I169" i="1416" s="1"/>
  <c r="E164" i="1416"/>
  <c r="I164" i="1416" s="1"/>
  <c r="E172" i="1416"/>
  <c r="I172" i="1416" s="1"/>
  <c r="E169" i="1383"/>
  <c r="I169" i="1383" s="1"/>
  <c r="E167" i="1383"/>
  <c r="I167" i="1383" s="1"/>
  <c r="E164" i="1383"/>
  <c r="I164" i="1383" s="1"/>
  <c r="E165" i="1383"/>
  <c r="I165" i="1383" s="1"/>
  <c r="E172" i="1383"/>
  <c r="I172" i="1383" s="1"/>
  <c r="E168" i="1383"/>
  <c r="I168" i="1383" s="1"/>
  <c r="T7" i="1357"/>
  <c r="T8" i="1357"/>
  <c r="S7" i="1357"/>
  <c r="E55" i="1365"/>
  <c r="G55" i="1365" s="1"/>
  <c r="H55" i="1365" s="1"/>
  <c r="E54" i="1365"/>
  <c r="G54" i="1365" s="1"/>
  <c r="H54" i="1365" s="1"/>
  <c r="E56" i="1365"/>
  <c r="G50" i="1365"/>
  <c r="H50" i="1365" s="1"/>
  <c r="E51" i="1365"/>
  <c r="G51" i="1365" s="1"/>
  <c r="G49" i="1365"/>
  <c r="H49" i="1365" s="1"/>
  <c r="Q3" i="1357"/>
  <c r="R3" i="1357" s="1"/>
  <c r="R15" i="1357"/>
  <c r="F45" i="1358"/>
  <c r="P3" i="1357"/>
  <c r="G49" i="1367"/>
  <c r="H49" i="1367" s="1"/>
  <c r="E51" i="1367"/>
  <c r="G51" i="1367" s="1"/>
  <c r="G56" i="1366"/>
  <c r="H56" i="1366" s="1"/>
  <c r="E60" i="1366"/>
  <c r="G60" i="1366" s="1"/>
  <c r="H60" i="1366" s="1"/>
  <c r="E59" i="1366"/>
  <c r="G59" i="1366" s="1"/>
  <c r="H59" i="1366" s="1"/>
  <c r="E58" i="1366"/>
  <c r="E54" i="1367"/>
  <c r="G54" i="1367" s="1"/>
  <c r="H54" i="1367" s="1"/>
  <c r="E55" i="1367"/>
  <c r="G55" i="1367" s="1"/>
  <c r="H55" i="1367" s="1"/>
  <c r="E56" i="1367"/>
  <c r="G50" i="1367"/>
  <c r="H50" i="1367" s="1"/>
  <c r="G49" i="1364"/>
  <c r="E51" i="1364"/>
  <c r="G51" i="1364" s="1"/>
  <c r="E55" i="1362"/>
  <c r="G55" i="1362" s="1"/>
  <c r="H55" i="1362" s="1"/>
  <c r="E54" i="1362"/>
  <c r="G54" i="1362" s="1"/>
  <c r="H54" i="1362" s="1"/>
  <c r="G50" i="1362"/>
  <c r="H50" i="1362" s="1"/>
  <c r="E56" i="1362"/>
  <c r="G49" i="1363"/>
  <c r="H49" i="1363" s="1"/>
  <c r="E51" i="1363"/>
  <c r="G51" i="1363" s="1"/>
  <c r="H49" i="1364"/>
  <c r="E55" i="1364"/>
  <c r="G55" i="1364" s="1"/>
  <c r="H55" i="1364" s="1"/>
  <c r="E54" i="1364"/>
  <c r="G54" i="1364" s="1"/>
  <c r="H54" i="1364" s="1"/>
  <c r="E56" i="1364"/>
  <c r="G50" i="1364"/>
  <c r="H50" i="1364" s="1"/>
  <c r="G49" i="1362"/>
  <c r="H49" i="1362" s="1"/>
  <c r="E51" i="1362"/>
  <c r="G51" i="1362" s="1"/>
  <c r="E55" i="1363"/>
  <c r="G55" i="1363" s="1"/>
  <c r="H55" i="1363" s="1"/>
  <c r="E54" i="1363"/>
  <c r="G54" i="1363" s="1"/>
  <c r="H54" i="1363" s="1"/>
  <c r="E56" i="1363"/>
  <c r="G50" i="1363"/>
  <c r="H50" i="1363" s="1"/>
  <c r="G49" i="1360"/>
  <c r="H49" i="1360" s="1"/>
  <c r="E51" i="1360"/>
  <c r="G51" i="1360" s="1"/>
  <c r="G49" i="1361"/>
  <c r="H49" i="1361" s="1"/>
  <c r="E51" i="1361"/>
  <c r="G51" i="1361" s="1"/>
  <c r="E54" i="1360"/>
  <c r="G54" i="1360" s="1"/>
  <c r="H54" i="1360" s="1"/>
  <c r="E56" i="1360"/>
  <c r="E55" i="1360"/>
  <c r="G55" i="1360" s="1"/>
  <c r="H55" i="1360" s="1"/>
  <c r="G50" i="1360"/>
  <c r="H50" i="1360" s="1"/>
  <c r="E54" i="1361"/>
  <c r="G54" i="1361" s="1"/>
  <c r="H54" i="1361" s="1"/>
  <c r="E55" i="1361"/>
  <c r="G55" i="1361" s="1"/>
  <c r="H55" i="1361" s="1"/>
  <c r="G50" i="1361"/>
  <c r="H50" i="1361" s="1"/>
  <c r="E56" i="1361"/>
  <c r="E60" i="1359"/>
  <c r="G60" i="1359" s="1"/>
  <c r="H60" i="1359" s="1"/>
  <c r="E59" i="1359"/>
  <c r="G59" i="1359" s="1"/>
  <c r="H59" i="1359" s="1"/>
  <c r="E58" i="1359"/>
  <c r="G56" i="1359"/>
  <c r="H56" i="1359" s="1"/>
  <c r="F63" i="1358"/>
  <c r="E50" i="1358"/>
  <c r="G65" i="1358"/>
  <c r="E49" i="1358"/>
  <c r="G64" i="1358"/>
  <c r="E161" i="1416" l="1"/>
  <c r="I161" i="1416" s="1"/>
  <c r="I180" i="1416" s="1"/>
  <c r="E59" i="1365"/>
  <c r="G59" i="1365" s="1"/>
  <c r="H59" i="1365" s="1"/>
  <c r="E58" i="1365"/>
  <c r="E60" i="1365"/>
  <c r="G60" i="1365" s="1"/>
  <c r="H60" i="1365" s="1"/>
  <c r="G56" i="1365"/>
  <c r="H56" i="1365" s="1"/>
  <c r="T3" i="1357"/>
  <c r="S3" i="1357"/>
  <c r="E161" i="1383"/>
  <c r="I161" i="1383" s="1"/>
  <c r="I180" i="1383" s="1"/>
  <c r="E60" i="1367"/>
  <c r="G60" i="1367" s="1"/>
  <c r="H60" i="1367" s="1"/>
  <c r="E59" i="1367"/>
  <c r="G59" i="1367" s="1"/>
  <c r="H59" i="1367" s="1"/>
  <c r="E58" i="1367"/>
  <c r="G56" i="1367"/>
  <c r="H56" i="1367" s="1"/>
  <c r="G58" i="1366"/>
  <c r="E61" i="1366"/>
  <c r="G56" i="1363"/>
  <c r="H56" i="1363" s="1"/>
  <c r="E60" i="1363"/>
  <c r="G60" i="1363" s="1"/>
  <c r="H60" i="1363" s="1"/>
  <c r="E59" i="1363"/>
  <c r="G59" i="1363" s="1"/>
  <c r="H59" i="1363" s="1"/>
  <c r="E58" i="1363"/>
  <c r="E60" i="1364"/>
  <c r="G60" i="1364" s="1"/>
  <c r="H60" i="1364" s="1"/>
  <c r="E59" i="1364"/>
  <c r="G59" i="1364" s="1"/>
  <c r="H59" i="1364" s="1"/>
  <c r="E58" i="1364"/>
  <c r="G56" i="1364"/>
  <c r="H56" i="1364" s="1"/>
  <c r="E60" i="1362"/>
  <c r="G60" i="1362" s="1"/>
  <c r="H60" i="1362" s="1"/>
  <c r="E59" i="1362"/>
  <c r="G59" i="1362" s="1"/>
  <c r="H59" i="1362" s="1"/>
  <c r="E58" i="1362"/>
  <c r="G56" i="1362"/>
  <c r="H56" i="1362" s="1"/>
  <c r="E60" i="1361"/>
  <c r="G60" i="1361" s="1"/>
  <c r="H60" i="1361" s="1"/>
  <c r="E59" i="1361"/>
  <c r="G59" i="1361" s="1"/>
  <c r="H59" i="1361" s="1"/>
  <c r="E58" i="1361"/>
  <c r="G56" i="1361"/>
  <c r="H56" i="1361" s="1"/>
  <c r="G56" i="1360"/>
  <c r="H56" i="1360" s="1"/>
  <c r="E60" i="1360"/>
  <c r="G60" i="1360" s="1"/>
  <c r="H60" i="1360" s="1"/>
  <c r="E59" i="1360"/>
  <c r="G59" i="1360" s="1"/>
  <c r="H59" i="1360" s="1"/>
  <c r="E58" i="1360"/>
  <c r="E61" i="1359"/>
  <c r="G58" i="1359"/>
  <c r="G49" i="1358"/>
  <c r="H49" i="1358" s="1"/>
  <c r="E51" i="1358"/>
  <c r="G51" i="1358" s="1"/>
  <c r="E55" i="1358"/>
  <c r="G55" i="1358" s="1"/>
  <c r="H55" i="1358" s="1"/>
  <c r="E56" i="1358"/>
  <c r="E54" i="1358"/>
  <c r="G54" i="1358" s="1"/>
  <c r="H54" i="1358" s="1"/>
  <c r="G50" i="1358"/>
  <c r="H50" i="1358" s="1"/>
  <c r="E61" i="1365" l="1"/>
  <c r="G58" i="1365"/>
  <c r="G61" i="1366"/>
  <c r="H61" i="1366" s="1"/>
  <c r="H58" i="1366"/>
  <c r="E61" i="1367"/>
  <c r="G58" i="1367"/>
  <c r="G58" i="1363"/>
  <c r="E61" i="1363"/>
  <c r="E61" i="1362"/>
  <c r="G58" i="1362"/>
  <c r="E61" i="1364"/>
  <c r="G58" i="1364"/>
  <c r="G58" i="1360"/>
  <c r="E61" i="1360"/>
  <c r="E61" i="1361"/>
  <c r="G58" i="1361"/>
  <c r="G61" i="1359"/>
  <c r="H61" i="1359" s="1"/>
  <c r="H58" i="1359"/>
  <c r="E59" i="1358"/>
  <c r="G59" i="1358" s="1"/>
  <c r="H59" i="1358" s="1"/>
  <c r="G56" i="1358"/>
  <c r="H56" i="1358" s="1"/>
  <c r="E60" i="1358"/>
  <c r="G60" i="1358" s="1"/>
  <c r="H60" i="1358" s="1"/>
  <c r="E58" i="1358"/>
  <c r="H58" i="1365" l="1"/>
  <c r="G61" i="1365"/>
  <c r="H61" i="1365" s="1"/>
  <c r="G61" i="1367"/>
  <c r="H61" i="1367" s="1"/>
  <c r="H58" i="1367"/>
  <c r="G61" i="1364"/>
  <c r="H61" i="1364" s="1"/>
  <c r="H58" i="1364"/>
  <c r="G61" i="1362"/>
  <c r="H61" i="1362" s="1"/>
  <c r="H58" i="1362"/>
  <c r="G61" i="1363"/>
  <c r="H61" i="1363" s="1"/>
  <c r="H58" i="1363"/>
  <c r="G61" i="1361"/>
  <c r="H61" i="1361" s="1"/>
  <c r="H58" i="1361"/>
  <c r="G61" i="1360"/>
  <c r="H61" i="1360" s="1"/>
  <c r="H58" i="1360"/>
  <c r="G58" i="1358"/>
  <c r="E61" i="1358"/>
  <c r="G61" i="1358" l="1"/>
  <c r="H61" i="1358" s="1"/>
  <c r="H58" i="1358"/>
  <c r="F44" i="1353" l="1"/>
  <c r="E44" i="1353"/>
  <c r="F31" i="1353"/>
  <c r="E31" i="1353"/>
  <c r="F30" i="1353"/>
  <c r="E30" i="1353"/>
  <c r="F34" i="1353"/>
  <c r="E34" i="1353"/>
  <c r="F33" i="1353"/>
  <c r="E33" i="1353"/>
  <c r="F32" i="1353"/>
  <c r="E32" i="1353"/>
  <c r="F28" i="1353"/>
  <c r="E28" i="1353"/>
  <c r="F15" i="1353"/>
  <c r="E15" i="1353"/>
  <c r="F16" i="1353"/>
  <c r="E16" i="1353"/>
  <c r="F18" i="1353"/>
  <c r="E18" i="1353"/>
  <c r="F51" i="1353"/>
  <c r="E51" i="1353"/>
  <c r="F50" i="1353"/>
  <c r="E50" i="1353"/>
  <c r="F49" i="1353"/>
  <c r="E49" i="1353"/>
  <c r="F48" i="1353"/>
  <c r="E48" i="1353"/>
  <c r="F47" i="1353"/>
  <c r="E47" i="1353"/>
  <c r="F46" i="1353"/>
  <c r="E46" i="1353"/>
  <c r="C4" i="1353"/>
  <c r="E21" i="1353"/>
  <c r="F21" i="1353"/>
  <c r="F25" i="1353"/>
  <c r="E25" i="1353"/>
  <c r="F26" i="1353"/>
  <c r="E26" i="1353"/>
  <c r="F11" i="1353"/>
  <c r="E11" i="1353"/>
  <c r="F41" i="1353"/>
  <c r="E41" i="1353"/>
  <c r="F29" i="1353"/>
  <c r="E29" i="1353"/>
  <c r="F27" i="1353"/>
  <c r="E27" i="1353"/>
  <c r="F40" i="1353"/>
  <c r="E40" i="1353"/>
  <c r="F19" i="1353"/>
  <c r="E19" i="1353"/>
  <c r="F13" i="1353"/>
  <c r="E13" i="1353"/>
  <c r="F20" i="1353"/>
  <c r="E20" i="1353"/>
  <c r="F9" i="1353"/>
  <c r="E9" i="1353"/>
  <c r="F10" i="1353"/>
  <c r="E10" i="1353"/>
  <c r="F43" i="1353"/>
  <c r="E43" i="1353"/>
  <c r="F42" i="1353"/>
  <c r="E42" i="1353"/>
  <c r="F23" i="1353"/>
  <c r="E23" i="1353"/>
  <c r="F22" i="1353"/>
  <c r="E22" i="1353"/>
  <c r="F24" i="1353"/>
  <c r="E24" i="1353"/>
  <c r="F17" i="1353"/>
  <c r="E17" i="1353"/>
  <c r="D56" i="1352"/>
  <c r="E124" i="1416" l="1"/>
  <c r="D124" i="1416" s="1"/>
  <c r="E124" i="1383"/>
  <c r="D124" i="1383" s="1"/>
  <c r="I14" i="1357"/>
  <c r="I12" i="1357"/>
  <c r="I9" i="1357"/>
  <c r="I6" i="1357"/>
  <c r="I3" i="1357"/>
  <c r="I13" i="1357"/>
  <c r="I10" i="1357"/>
  <c r="I7" i="1357"/>
  <c r="I4" i="1357"/>
  <c r="I11" i="1357"/>
  <c r="F37" i="1352"/>
  <c r="F38" i="1352"/>
  <c r="F39" i="1352"/>
  <c r="F40" i="1352"/>
  <c r="F41" i="1352"/>
  <c r="F42" i="1352"/>
  <c r="F43" i="1352"/>
  <c r="F44" i="1352"/>
  <c r="F45" i="1352"/>
  <c r="F47" i="1352"/>
  <c r="F48" i="1352"/>
  <c r="F49" i="1352"/>
  <c r="F50" i="1352"/>
  <c r="F51" i="1352"/>
  <c r="F52" i="1352"/>
  <c r="F53" i="1352"/>
  <c r="F31" i="1352"/>
  <c r="F30" i="1352"/>
  <c r="F29" i="1352"/>
  <c r="F28" i="1352"/>
  <c r="F27" i="1352"/>
  <c r="F26" i="1352"/>
  <c r="F25" i="1352"/>
  <c r="F16" i="1352"/>
  <c r="F14" i="1352"/>
  <c r="F13" i="1352"/>
  <c r="F12" i="1352"/>
  <c r="F10" i="1352"/>
  <c r="F9" i="1352"/>
  <c r="F8" i="1352"/>
  <c r="F7" i="1352"/>
  <c r="F6" i="1352"/>
  <c r="G77" i="1352"/>
  <c r="G76" i="1352"/>
  <c r="G75" i="1352"/>
  <c r="G74" i="1352"/>
  <c r="G73" i="1352"/>
  <c r="G72" i="1352"/>
  <c r="G71" i="1352"/>
  <c r="G70" i="1352"/>
  <c r="G69" i="1352"/>
  <c r="G68" i="1352"/>
  <c r="G67" i="1352"/>
  <c r="G66" i="1352"/>
  <c r="G65" i="1352"/>
  <c r="G64" i="1352"/>
  <c r="G63" i="1352"/>
  <c r="G62" i="1352"/>
  <c r="G61" i="1352"/>
  <c r="G60" i="1352"/>
  <c r="G59" i="1352"/>
  <c r="G58" i="1352"/>
  <c r="G57" i="1352"/>
  <c r="G56" i="1352"/>
  <c r="F15" i="1352"/>
  <c r="F11" i="1352"/>
  <c r="F15" i="1356"/>
  <c r="F17" i="1356"/>
  <c r="F18" i="1356"/>
  <c r="F22" i="1356"/>
  <c r="F25" i="1356"/>
  <c r="F26" i="1356"/>
  <c r="F30" i="1356"/>
  <c r="F31" i="1356" s="1"/>
  <c r="F35" i="1356"/>
  <c r="F36" i="1356" s="1"/>
  <c r="G15" i="1355"/>
  <c r="G17" i="1355"/>
  <c r="G18" i="1355"/>
  <c r="G22" i="1355"/>
  <c r="G25" i="1355"/>
  <c r="G26" i="1355"/>
  <c r="G30" i="1355"/>
  <c r="G32" i="1355" s="1"/>
  <c r="G35" i="1355"/>
  <c r="G36" i="1355" s="1"/>
  <c r="G76" i="1416" l="1"/>
  <c r="H124" i="1416"/>
  <c r="H126" i="1416"/>
  <c r="H128" i="1416"/>
  <c r="H130" i="1416"/>
  <c r="H132" i="1416"/>
  <c r="H134" i="1416"/>
  <c r="H136" i="1416"/>
  <c r="H138" i="1416"/>
  <c r="H140" i="1416"/>
  <c r="H142" i="1416"/>
  <c r="H144" i="1416"/>
  <c r="G71" i="1416"/>
  <c r="G73" i="1416"/>
  <c r="G75" i="1416"/>
  <c r="G78" i="1416"/>
  <c r="G81" i="1416"/>
  <c r="G91" i="1416"/>
  <c r="G93" i="1416"/>
  <c r="G95" i="1416"/>
  <c r="G118" i="1416"/>
  <c r="G116" i="1416"/>
  <c r="G114" i="1416"/>
  <c r="G111" i="1416"/>
  <c r="G109" i="1416"/>
  <c r="G107" i="1416"/>
  <c r="G105" i="1416"/>
  <c r="G103" i="1416"/>
  <c r="F151" i="1416"/>
  <c r="G151" i="1416" s="1"/>
  <c r="I151" i="1416" s="1"/>
  <c r="F153" i="1416"/>
  <c r="G153" i="1416" s="1"/>
  <c r="I153" i="1416" s="1"/>
  <c r="G80" i="1416"/>
  <c r="H125" i="1416"/>
  <c r="H127" i="1416"/>
  <c r="H129" i="1416"/>
  <c r="H131" i="1416"/>
  <c r="H133" i="1416"/>
  <c r="H135" i="1416"/>
  <c r="H137" i="1416"/>
  <c r="H139" i="1416"/>
  <c r="H141" i="1416"/>
  <c r="H143" i="1416"/>
  <c r="H145" i="1416"/>
  <c r="G72" i="1416"/>
  <c r="G74" i="1416"/>
  <c r="G77" i="1416"/>
  <c r="G79" i="1416"/>
  <c r="G90" i="1416"/>
  <c r="G92" i="1416"/>
  <c r="G94" i="1416"/>
  <c r="G96" i="1416"/>
  <c r="G119" i="1416"/>
  <c r="G117" i="1416"/>
  <c r="G115" i="1416"/>
  <c r="G113" i="1416"/>
  <c r="G110" i="1416"/>
  <c r="G108" i="1416"/>
  <c r="G106" i="1416"/>
  <c r="G104" i="1416"/>
  <c r="F150" i="1416"/>
  <c r="G150" i="1416" s="1"/>
  <c r="I150" i="1416" s="1"/>
  <c r="F152" i="1416"/>
  <c r="G152" i="1416" s="1"/>
  <c r="I152" i="1416" s="1"/>
  <c r="G27" i="1355"/>
  <c r="F27" i="1356"/>
  <c r="G21" i="1355"/>
  <c r="F21" i="1356"/>
  <c r="G31" i="1355"/>
  <c r="G33" i="1355" s="1"/>
  <c r="F32" i="1356"/>
  <c r="F33" i="1356" s="1"/>
  <c r="G20" i="1355"/>
  <c r="F20" i="1356"/>
  <c r="G72" i="1383"/>
  <c r="I72" i="1383" s="1"/>
  <c r="G73" i="1383"/>
  <c r="G78" i="1383"/>
  <c r="G81" i="1383"/>
  <c r="G90" i="1383"/>
  <c r="I90" i="1383" s="1"/>
  <c r="G94" i="1383"/>
  <c r="G96" i="1383"/>
  <c r="I96" i="1383" s="1"/>
  <c r="G115" i="1383"/>
  <c r="G113" i="1383"/>
  <c r="G108" i="1383"/>
  <c r="G106" i="1383"/>
  <c r="G104" i="1383"/>
  <c r="G80" i="1383"/>
  <c r="I80" i="1383" s="1"/>
  <c r="G74" i="1383"/>
  <c r="I74" i="1383" s="1"/>
  <c r="G77" i="1383"/>
  <c r="I77" i="1383" s="1"/>
  <c r="G79" i="1383"/>
  <c r="G89" i="1383"/>
  <c r="G91" i="1383"/>
  <c r="G93" i="1383"/>
  <c r="G95" i="1383"/>
  <c r="G114" i="1383"/>
  <c r="G111" i="1383"/>
  <c r="G109" i="1383"/>
  <c r="G107" i="1383"/>
  <c r="G105" i="1383"/>
  <c r="G103" i="1383"/>
  <c r="G76" i="1383"/>
  <c r="G75" i="1383"/>
  <c r="G92" i="1383"/>
  <c r="G110" i="1383"/>
  <c r="G119" i="1383"/>
  <c r="G117" i="1383"/>
  <c r="G118" i="1383"/>
  <c r="G116" i="1383"/>
  <c r="F151" i="1383"/>
  <c r="G151" i="1383" s="1"/>
  <c r="I151" i="1383" s="1"/>
  <c r="F153" i="1383"/>
  <c r="G153" i="1383" s="1"/>
  <c r="I153" i="1383" s="1"/>
  <c r="G37" i="1355"/>
  <c r="G38" i="1355" s="1"/>
  <c r="F150" i="1383"/>
  <c r="G150" i="1383" s="1"/>
  <c r="I150" i="1383" s="1"/>
  <c r="F152" i="1383"/>
  <c r="G152" i="1383" s="1"/>
  <c r="I152" i="1383" s="1"/>
  <c r="H125" i="1383"/>
  <c r="H133" i="1383"/>
  <c r="H141" i="1383"/>
  <c r="H124" i="1383"/>
  <c r="H132" i="1383"/>
  <c r="H140" i="1383"/>
  <c r="H126" i="1383"/>
  <c r="H130" i="1383"/>
  <c r="H134" i="1383"/>
  <c r="H138" i="1383"/>
  <c r="H142" i="1383"/>
  <c r="H129" i="1383"/>
  <c r="H137" i="1383"/>
  <c r="H145" i="1383"/>
  <c r="H128" i="1383"/>
  <c r="H136" i="1383"/>
  <c r="H144" i="1383"/>
  <c r="H127" i="1383"/>
  <c r="H131" i="1383"/>
  <c r="H135" i="1383"/>
  <c r="H139" i="1383"/>
  <c r="H143" i="1383"/>
  <c r="G101" i="1383"/>
  <c r="G71" i="1383"/>
  <c r="E156" i="1383"/>
  <c r="F29" i="1356" l="1"/>
  <c r="G29" i="1355"/>
  <c r="G39" i="1355" s="1"/>
  <c r="C88" i="1353" s="1"/>
  <c r="H65" i="1383" s="1"/>
  <c r="I65" i="1383" s="1"/>
  <c r="F37" i="1356"/>
  <c r="F38" i="1356" s="1"/>
  <c r="F39" i="1356" s="1"/>
  <c r="D88" i="1353" s="1"/>
  <c r="F154" i="1416"/>
  <c r="G154" i="1416" s="1"/>
  <c r="I154" i="1416" s="1"/>
  <c r="I157" i="1416" s="1"/>
  <c r="F155" i="1416"/>
  <c r="G155" i="1416" s="1"/>
  <c r="I146" i="1416"/>
  <c r="F155" i="1383"/>
  <c r="G155" i="1383" s="1"/>
  <c r="F154" i="1383"/>
  <c r="G154" i="1383" s="1"/>
  <c r="I154" i="1383" s="1"/>
  <c r="I146" i="1383"/>
  <c r="I97" i="1383"/>
  <c r="H64" i="1383" l="1"/>
  <c r="I64" i="1383" s="1"/>
  <c r="H54" i="1383"/>
  <c r="I54" i="1383" s="1"/>
  <c r="H36" i="1416"/>
  <c r="I36" i="1416" s="1"/>
  <c r="H42" i="1416"/>
  <c r="I42" i="1416" s="1"/>
  <c r="H53" i="1383"/>
  <c r="I53" i="1383" s="1"/>
  <c r="H51" i="1383"/>
  <c r="I51" i="1383" s="1"/>
  <c r="H27" i="1416"/>
  <c r="I27" i="1416" s="1"/>
  <c r="H63" i="1416"/>
  <c r="I63" i="1416" s="1"/>
  <c r="H41" i="1416"/>
  <c r="I41" i="1416" s="1"/>
  <c r="H34" i="1383"/>
  <c r="I34" i="1383" s="1"/>
  <c r="H35" i="1383"/>
  <c r="I35" i="1383" s="1"/>
  <c r="H42" i="1383"/>
  <c r="I42" i="1383" s="1"/>
  <c r="H27" i="1383"/>
  <c r="I27" i="1383" s="1"/>
  <c r="H25" i="1383"/>
  <c r="I25" i="1383" s="1"/>
  <c r="H20" i="1383"/>
  <c r="I20" i="1383" s="1"/>
  <c r="H60" i="1416"/>
  <c r="I60" i="1416" s="1"/>
  <c r="H23" i="1383"/>
  <c r="I23" i="1383" s="1"/>
  <c r="H41" i="1383"/>
  <c r="I41" i="1383" s="1"/>
  <c r="H33" i="1383"/>
  <c r="I33" i="1383" s="1"/>
  <c r="H45" i="1383"/>
  <c r="I45" i="1383" s="1"/>
  <c r="H63" i="1383"/>
  <c r="I63" i="1383" s="1"/>
  <c r="H19" i="1383"/>
  <c r="I19" i="1383" s="1"/>
  <c r="H23" i="1416"/>
  <c r="I23" i="1416" s="1"/>
  <c r="H64" i="1416"/>
  <c r="I64" i="1416" s="1"/>
  <c r="H20" i="1416"/>
  <c r="I20" i="1416" s="1"/>
  <c r="H32" i="1383"/>
  <c r="I32" i="1383" s="1"/>
  <c r="H29" i="1383"/>
  <c r="I29" i="1383" s="1"/>
  <c r="H24" i="1383"/>
  <c r="I24" i="1383" s="1"/>
  <c r="H28" i="1383"/>
  <c r="I28" i="1383" s="1"/>
  <c r="H26" i="1383"/>
  <c r="I26" i="1383" s="1"/>
  <c r="H60" i="1383"/>
  <c r="I60" i="1383" s="1"/>
  <c r="H61" i="1383"/>
  <c r="I61" i="1383" s="1"/>
  <c r="H51" i="1416"/>
  <c r="I51" i="1416" s="1"/>
  <c r="H48" i="1383"/>
  <c r="I48" i="1383" s="1"/>
  <c r="H21" i="1383"/>
  <c r="I21" i="1383" s="1"/>
  <c r="H62" i="1383"/>
  <c r="I62" i="1383" s="1"/>
  <c r="H28" i="1416"/>
  <c r="I28" i="1416" s="1"/>
  <c r="H29" i="1416"/>
  <c r="I29" i="1416" s="1"/>
  <c r="H61" i="1416"/>
  <c r="I61" i="1416" s="1"/>
  <c r="H40" i="1416"/>
  <c r="I40" i="1416" s="1"/>
  <c r="H50" i="1416"/>
  <c r="I50" i="1416" s="1"/>
  <c r="H43" i="1416"/>
  <c r="I43" i="1416" s="1"/>
  <c r="H22" i="1416"/>
  <c r="I22" i="1416" s="1"/>
  <c r="H44" i="1416"/>
  <c r="I44" i="1416" s="1"/>
  <c r="H26" i="1416"/>
  <c r="I26" i="1416" s="1"/>
  <c r="H25" i="1416"/>
  <c r="I25" i="1416" s="1"/>
  <c r="H22" i="1383"/>
  <c r="I22" i="1383" s="1"/>
  <c r="H47" i="1383"/>
  <c r="I47" i="1383" s="1"/>
  <c r="H50" i="1383"/>
  <c r="I50" i="1383" s="1"/>
  <c r="H52" i="1383"/>
  <c r="I52" i="1383" s="1"/>
  <c r="H30" i="1416"/>
  <c r="I30" i="1416" s="1"/>
  <c r="H48" i="1416"/>
  <c r="I48" i="1416" s="1"/>
  <c r="H24" i="1416"/>
  <c r="I24" i="1416" s="1"/>
  <c r="H62" i="1416"/>
  <c r="I62" i="1416" s="1"/>
  <c r="H47" i="1416"/>
  <c r="I47" i="1416" s="1"/>
  <c r="H45" i="1416"/>
  <c r="I45" i="1416" s="1"/>
  <c r="H33" i="1416"/>
  <c r="I33" i="1416" s="1"/>
  <c r="H31" i="1416"/>
  <c r="I31" i="1416" s="1"/>
  <c r="H46" i="1416"/>
  <c r="I46" i="1416" s="1"/>
  <c r="H65" i="1416"/>
  <c r="I65" i="1416" s="1"/>
  <c r="H49" i="1383"/>
  <c r="I49" i="1383" s="1"/>
  <c r="H36" i="1383"/>
  <c r="I36" i="1383" s="1"/>
  <c r="H30" i="1383"/>
  <c r="I30" i="1383" s="1"/>
  <c r="H35" i="1416"/>
  <c r="I35" i="1416" s="1"/>
  <c r="H53" i="1416"/>
  <c r="I53" i="1416" s="1"/>
  <c r="H37" i="1416"/>
  <c r="I37" i="1416" s="1"/>
  <c r="H49" i="1416"/>
  <c r="I49" i="1416" s="1"/>
  <c r="H32" i="1416"/>
  <c r="I32" i="1416" s="1"/>
  <c r="H38" i="1416"/>
  <c r="I38" i="1416" s="1"/>
  <c r="H43" i="1383"/>
  <c r="I43" i="1383" s="1"/>
  <c r="H44" i="1383"/>
  <c r="I44" i="1383" s="1"/>
  <c r="H38" i="1383"/>
  <c r="I38" i="1383" s="1"/>
  <c r="H34" i="1416"/>
  <c r="I34" i="1416" s="1"/>
  <c r="H21" i="1416"/>
  <c r="I21" i="1416" s="1"/>
  <c r="H19" i="1416"/>
  <c r="I19" i="1416" s="1"/>
  <c r="H52" i="1416"/>
  <c r="I52" i="1416" s="1"/>
  <c r="H39" i="1416"/>
  <c r="I39" i="1416" s="1"/>
  <c r="H54" i="1416"/>
  <c r="I54" i="1416" s="1"/>
  <c r="H37" i="1383"/>
  <c r="I37" i="1383" s="1"/>
  <c r="H39" i="1383"/>
  <c r="I39" i="1383" s="1"/>
  <c r="H46" i="1383"/>
  <c r="I46" i="1383" s="1"/>
  <c r="H31" i="1383"/>
  <c r="I31" i="1383" s="1"/>
  <c r="H40" i="1383"/>
  <c r="I40" i="1383" s="1"/>
  <c r="F156" i="1416"/>
  <c r="G156" i="1416" s="1"/>
  <c r="F156" i="1383"/>
  <c r="G156" i="1383" s="1"/>
  <c r="I156" i="1383" s="1"/>
  <c r="I157" i="1383" s="1"/>
  <c r="I66" i="1383" l="1"/>
  <c r="I66" i="1416"/>
  <c r="I55" i="1416"/>
  <c r="I55" i="1383"/>
  <c r="I194" i="1383" l="1"/>
  <c r="I212" i="1383" s="1"/>
  <c r="I206" i="1383" s="1"/>
  <c r="I194" i="1416"/>
  <c r="I212" i="1416" s="1"/>
  <c r="I198" i="1416" s="1"/>
  <c r="I202" i="1416" s="1"/>
  <c r="I198" i="1383" l="1"/>
  <c r="I201" i="1383" s="1"/>
  <c r="H216" i="1383"/>
  <c r="H217" i="1383" s="1"/>
  <c r="I221" i="1383" s="1"/>
  <c r="H224" i="1383" s="1"/>
  <c r="I196" i="1383"/>
  <c r="I208" i="1383"/>
  <c r="I207" i="1383"/>
  <c r="H217" i="1416"/>
  <c r="I221" i="1416" s="1"/>
  <c r="H224" i="1416" s="1"/>
  <c r="I201" i="1416"/>
  <c r="I208" i="1416"/>
  <c r="I207" i="1416"/>
  <c r="H216" i="1416"/>
  <c r="I206" i="1416"/>
  <c r="I196" i="1416"/>
  <c r="H215" i="1416"/>
  <c r="H218" i="1416"/>
  <c r="I203" i="1416"/>
  <c r="H215" i="1383" l="1"/>
  <c r="I210" i="1383"/>
  <c r="I202" i="1383"/>
  <c r="I203" i="1383" s="1"/>
  <c r="H218" i="1383"/>
  <c r="V12" i="1369"/>
  <c r="F12" i="1369"/>
  <c r="U13" i="1369" s="1"/>
  <c r="V13" i="1369"/>
  <c r="I210" i="1416"/>
  <c r="G12" i="1369" l="1"/>
  <c r="T12" i="1369" s="1"/>
  <c r="U12" i="1369"/>
  <c r="G13" i="1369" l="1"/>
</calcChain>
</file>

<file path=xl/comments1.xml><?xml version="1.0" encoding="utf-8"?>
<comments xmlns="http://schemas.openxmlformats.org/spreadsheetml/2006/main">
  <authors>
    <author>01759142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Lei nº 7.78777 de 30/06/89, publicada no D.O.U em 03/07/89.
</t>
        </r>
      </text>
    </comment>
    <comment ref="A6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7" authorId="0" shapeId="0">
      <text>
        <r>
          <rPr>
            <b/>
            <sz val="8"/>
            <color indexed="81"/>
            <rFont val="Tahoma"/>
            <family val="2"/>
          </rPr>
          <t>Decreto nº 60.446 de 14/05/67.
Empresas com mais de 500 empregados - incluir adicional SENAI  de 0,20.</t>
        </r>
      </text>
    </comment>
    <comment ref="A8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1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2" authorId="0" shapeId="0">
      <text>
        <r>
          <rPr>
            <b/>
            <sz val="8"/>
            <color indexed="81"/>
            <rFont val="Tahoma"/>
            <family val="2"/>
          </rPr>
          <t>Varia conforme o risco do local em que o empregado trabalha : 1%, para risco leve, de 2%, para risco médio, e de 3% de risco grave. O grau de risco e conforme o mapeamento de risco onde os trabalhos serão executados. 
RAT - variável. Considerar o risco para cada empresa.</t>
        </r>
      </text>
    </comment>
    <comment ref="A13" authorId="0" shapeId="0">
      <text>
        <r>
          <rPr>
            <b/>
            <sz val="8"/>
            <color indexed="81"/>
            <rFont val="Tahoma"/>
            <family val="2"/>
          </rPr>
          <t>Art.577 CLT.Este encargo é pago ao sindicato da construcao civil, portando não existe em outras atividades que não seja a construção civil.Aplicável em algumas localidades.</t>
        </r>
      </text>
    </comment>
    <comment ref="A14" authorId="0" shapeId="0">
      <text>
        <r>
          <rPr>
            <b/>
            <sz val="8"/>
            <color indexed="81"/>
            <rFont val="Tahoma"/>
            <family val="2"/>
          </rPr>
          <t xml:space="preserve">Artigos 439,449,477 a 486, 497 e 502 da C.L.T e Decreto nº 59.820 de 20/12/66.
</t>
        </r>
      </text>
    </comment>
  </commentList>
</comments>
</file>

<file path=xl/comments2.xml><?xml version="1.0" encoding="utf-8"?>
<comments xmlns="http://schemas.openxmlformats.org/spreadsheetml/2006/main">
  <authors>
    <author>01759142</author>
    <author>AROSSETO</author>
    <author>Jacimar</author>
    <author>Diretoria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 xml:space="preserve">Lei nº 7.78777 de 30/06/89, publicada no D.O.U em 03/07/89.
</t>
        </r>
      </text>
    </comment>
    <comment ref="A6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7" authorId="0" shapeId="0">
      <text>
        <r>
          <rPr>
            <b/>
            <sz val="8"/>
            <color indexed="81"/>
            <rFont val="Tahoma"/>
            <family val="2"/>
          </rPr>
          <t>Decreto nº 60.446 de 14/05/67.
Empresas com mais de 500 empregados - incluir adicional SENAI  de 0,20.</t>
        </r>
      </text>
    </comment>
    <comment ref="A8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9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1" authorId="0" shapeId="0">
      <text>
        <r>
          <rPr>
            <b/>
            <sz val="8"/>
            <color indexed="81"/>
            <rFont val="Tahoma"/>
            <family val="2"/>
          </rPr>
          <t>Decreto nº 60.446 de 14/05/67.</t>
        </r>
      </text>
    </comment>
    <comment ref="A12" authorId="0" shapeId="0">
      <text>
        <r>
          <rPr>
            <b/>
            <sz val="8"/>
            <color indexed="81"/>
            <rFont val="Tahoma"/>
            <family val="2"/>
          </rPr>
          <t>Varia conforme o risco do local em que o empregado trabalha : 1%, para risco leve, de 2%, para risco médio, e de 3% de risco grave. O grau de risco e conforme o mapeamento de risco onde os trabalhos serão executados. 
RAT - variável. Considerar o risco para cada empresa.</t>
        </r>
      </text>
    </comment>
    <comment ref="A13" authorId="0" shapeId="0">
      <text>
        <r>
          <rPr>
            <b/>
            <sz val="8"/>
            <color indexed="81"/>
            <rFont val="Tahoma"/>
            <family val="2"/>
          </rPr>
          <t>Art.577 CLT.Este encargo é pago ao sindicato da construcao civil, portando não existe em outras atividades que não seja a construção civil.Aplicável em algumas localidades.</t>
        </r>
      </text>
    </comment>
    <comment ref="A14" authorId="0" shapeId="0">
      <text>
        <r>
          <rPr>
            <b/>
            <sz val="8"/>
            <color indexed="81"/>
            <rFont val="Tahoma"/>
            <family val="2"/>
          </rPr>
          <t xml:space="preserve">Artigos 439,449,477 a 486, 497 e 502 da C.L.T e Decreto nº 59.820 de 20/12/66.
</t>
        </r>
      </text>
    </comment>
    <comment ref="F17" authorId="1" shapeId="0">
      <text>
        <r>
          <rPr>
            <sz val="8"/>
            <color indexed="81"/>
            <rFont val="Tahoma"/>
            <family val="2"/>
          </rPr>
          <t>Se não houver reposição de pessoal o valor desta célula é ZERO e se houver reposição integral o valor é 8,33%.</t>
        </r>
      </text>
    </comment>
    <comment ref="G17" authorId="1" shapeId="0">
      <text>
        <r>
          <rPr>
            <sz val="8"/>
            <color indexed="81"/>
            <rFont val="Tahoma"/>
            <family val="2"/>
          </rPr>
          <t>Se não houver reposição de pessoal o valor desta célula é ZERO e se houver reposição integral o valor é 8,33%.</t>
        </r>
      </text>
    </comment>
    <comment ref="G24" authorId="2" shapeId="0">
      <text>
        <r>
          <rPr>
            <b/>
            <sz val="9"/>
            <color indexed="81"/>
            <rFont val="Tahoma"/>
            <family val="2"/>
          </rPr>
          <t>Jacimar:</t>
        </r>
        <r>
          <rPr>
            <sz val="9"/>
            <color indexed="81"/>
            <rFont val="Tahoma"/>
            <family val="2"/>
          </rPr>
          <t xml:space="preserve">
100,00 por 6 meses=, 600,00/12= 50,00/553,00=9,04%* mais ou menos 10% de mulheres=,904%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1 dia em 250 dias</t>
        </r>
      </text>
    </comment>
    <comment ref="G25" authorId="3" shapeId="0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1 dia em 250 dias</t>
        </r>
      </text>
    </comment>
    <comment ref="F26" authorId="3" shapeId="0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5 dias em 750 dias</t>
        </r>
      </text>
    </comment>
    <comment ref="G26" authorId="3" shapeId="0">
      <text>
        <r>
          <rPr>
            <b/>
            <sz val="8"/>
            <color indexed="81"/>
            <rFont val="Tahoma"/>
            <family val="2"/>
          </rPr>
          <t>Diretoria:</t>
        </r>
        <r>
          <rPr>
            <sz val="8"/>
            <color indexed="81"/>
            <rFont val="Tahoma"/>
            <family val="2"/>
          </rPr>
          <t xml:space="preserve">
5 dias em 750 dias</t>
        </r>
      </text>
    </comment>
  </commentList>
</comments>
</file>

<file path=xl/comments3.xml><?xml version="1.0" encoding="utf-8"?>
<comments xmlns="http://schemas.openxmlformats.org/spreadsheetml/2006/main">
  <authors>
    <author>wesley.costa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 xml:space="preserve">01 cavalo Mecanico 
04 Caçaba 15 tonelada cada
01 Sistema Rolon Rolof
</t>
        </r>
      </text>
    </comment>
  </commentList>
</comments>
</file>

<file path=xl/comments4.xml><?xml version="1.0" encoding="utf-8"?>
<comments xmlns="http://schemas.openxmlformats.org/spreadsheetml/2006/main">
  <authors>
    <author>Luiz Carlos Justiniano Trindade</author>
    <author>wesley.costa</author>
  </authors>
  <commentList>
    <comment ref="B27" authorId="0" shapeId="0">
      <text>
        <r>
          <rPr>
            <b/>
            <sz val="9"/>
            <color indexed="81"/>
            <rFont val="Tahoma"/>
            <family val="2"/>
          </rPr>
          <t>Condutores de Veiculos Abaixo 15.000kg de cargas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 xml:space="preserve">Condutores de Veiculos Pesados, Operadores de Maquinas Pesadas, Automotoras sobre pneus, pás carregadeiras, carregas com mais de 15.000 kg de cargqas e compactores de lixo acima de 13m³.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Mecanico, Lanterneiro, Pintor, Eletricista e Soldador.</t>
        </r>
      </text>
    </comment>
    <comment ref="C72" authorId="0" shapeId="0">
      <text>
        <r>
          <rPr>
            <sz val="9"/>
            <color indexed="81"/>
            <rFont val="Tahoma"/>
            <family val="2"/>
          </rPr>
          <t>Ginastica Laboral
Parada Ergonomica
Absenteismo</t>
        </r>
      </text>
    </comment>
    <comment ref="C81" authorId="1" shapeId="0">
      <text>
        <r>
          <rPr>
            <b/>
            <sz val="9"/>
            <color indexed="81"/>
            <rFont val="Tahoma"/>
            <family val="2"/>
          </rPr>
          <t>Luiz Carlos:
Valor por tonelada.</t>
        </r>
      </text>
    </comment>
    <comment ref="C82" authorId="1" shapeId="0">
      <text>
        <r>
          <rPr>
            <b/>
            <sz val="9"/>
            <color indexed="81"/>
            <rFont val="Tahoma"/>
            <family val="2"/>
          </rPr>
          <t>Luiz Carlos:
R$ 2,50 (Valor do Quilo)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Valor do Quilo</t>
        </r>
      </text>
    </comment>
  </commentList>
</comments>
</file>

<file path=xl/comments5.xml><?xml version="1.0" encoding="utf-8"?>
<comments xmlns="http://schemas.openxmlformats.org/spreadsheetml/2006/main">
  <authors>
    <author>Wesley Tavares da Costa</author>
  </authors>
  <commentList>
    <comment ref="C61" authorId="0" shapeId="0">
      <text>
        <r>
          <rPr>
            <b/>
            <sz val="9"/>
            <color indexed="81"/>
            <rFont val="Segoe UI"/>
            <family val="2"/>
          </rPr>
          <t>Wesley Tavares da Costa:</t>
        </r>
        <r>
          <rPr>
            <sz val="9"/>
            <color indexed="81"/>
            <rFont val="Segoe UI"/>
            <family val="2"/>
          </rPr>
          <t xml:space="preserve">
Revisar - Quantidade de pessoas por engenheiro de segurança. Ver NR 31
</t>
        </r>
      </text>
    </comment>
  </commentList>
</comments>
</file>

<file path=xl/sharedStrings.xml><?xml version="1.0" encoding="utf-8"?>
<sst xmlns="http://schemas.openxmlformats.org/spreadsheetml/2006/main" count="3339" uniqueCount="460">
  <si>
    <t>Ferramentas</t>
  </si>
  <si>
    <t>ITEM</t>
  </si>
  <si>
    <t>ENCARGO</t>
  </si>
  <si>
    <t>INCIDÊNCIA</t>
  </si>
  <si>
    <t>SEBRAE</t>
  </si>
  <si>
    <t>INCRA</t>
  </si>
  <si>
    <t>SECONCI (caso a empresa seja filiada será de 1%)</t>
  </si>
  <si>
    <t>SUB-TOTAL</t>
  </si>
  <si>
    <t>Casamento, Doação Sangue, Alist. Militar,Titulo Eleitoral, Falec. Parente, etc</t>
  </si>
  <si>
    <t>Encargos</t>
  </si>
  <si>
    <t>%</t>
  </si>
  <si>
    <t>Lucro</t>
  </si>
  <si>
    <t>ISS</t>
  </si>
  <si>
    <t>TOTAL</t>
  </si>
  <si>
    <t>Alimentação</t>
  </si>
  <si>
    <t>COFINS (%)</t>
  </si>
  <si>
    <t>PIS (%)</t>
  </si>
  <si>
    <t>Taxa de Administração</t>
  </si>
  <si>
    <t>Valor R$</t>
  </si>
  <si>
    <t>Quantidade</t>
  </si>
  <si>
    <t>Tributos</t>
  </si>
  <si>
    <t>Custo Unitário</t>
  </si>
  <si>
    <t>Sub-total</t>
  </si>
  <si>
    <t>Valor R$/ha</t>
  </si>
  <si>
    <t>Durabilidade (meses)</t>
  </si>
  <si>
    <t>Máquinas/Veículos/Equipamentos</t>
  </si>
  <si>
    <t>EPI/Uniformes</t>
  </si>
  <si>
    <t>Custo Operacional</t>
  </si>
  <si>
    <t>Impostos (sobre faturamento)</t>
  </si>
  <si>
    <t>ISS (%)</t>
  </si>
  <si>
    <t>Preço da Operação</t>
  </si>
  <si>
    <t>OUTROS</t>
  </si>
  <si>
    <t>ENCARGOS SOCIAIS SOBRE A FOLHA DE PAGAMENTO</t>
  </si>
  <si>
    <t>IR</t>
  </si>
  <si>
    <t>CSSL</t>
  </si>
  <si>
    <t>Impostos (sobre Lucro)</t>
  </si>
  <si>
    <t>Escopo:</t>
  </si>
  <si>
    <t xml:space="preserve">Contratante: </t>
  </si>
  <si>
    <t>EMPRESA :</t>
  </si>
  <si>
    <t>Proposta para:</t>
  </si>
  <si>
    <t xml:space="preserve">Lucro </t>
  </si>
  <si>
    <t>Horas Efetivas / Mês</t>
  </si>
  <si>
    <t>Dias Trabalhados</t>
  </si>
  <si>
    <t>Horas Efetivas / Dia</t>
  </si>
  <si>
    <t>Operacional</t>
  </si>
  <si>
    <t>Administrativo</t>
  </si>
  <si>
    <t>SENAR</t>
  </si>
  <si>
    <t>Salário Educação</t>
  </si>
  <si>
    <t>Rotatividade</t>
  </si>
  <si>
    <t>Contribuição a Previdência Social - INSS</t>
  </si>
  <si>
    <t>Fundo de Garantia por Tempo de Serviço - FGTS</t>
  </si>
  <si>
    <r>
      <t xml:space="preserve">Risco de Acidente de Trabalho 2011 - RAT </t>
    </r>
    <r>
      <rPr>
        <sz val="11"/>
        <color indexed="12"/>
        <rFont val="Calibri"/>
        <family val="2"/>
      </rPr>
      <t>(Índice altera anualmente)</t>
    </r>
  </si>
  <si>
    <t>Grupo A</t>
  </si>
  <si>
    <t>Grupo B</t>
  </si>
  <si>
    <t>Grupo C</t>
  </si>
  <si>
    <t>Grupo D</t>
  </si>
  <si>
    <t xml:space="preserve"> Salário R$</t>
  </si>
  <si>
    <t>Salário Total R$</t>
  </si>
  <si>
    <t>Salário com Encargos R$</t>
  </si>
  <si>
    <t>Preço Unitário (R$)</t>
  </si>
  <si>
    <t>Auxílio Creche</t>
  </si>
  <si>
    <t>Premissas</t>
  </si>
  <si>
    <t>Mão de obra/Adicionais/Encargos - Operacional</t>
  </si>
  <si>
    <t xml:space="preserve">Base: </t>
  </si>
  <si>
    <t>Férias</t>
  </si>
  <si>
    <t>Abono de Férias (Abono Pecuniario)</t>
  </si>
  <si>
    <t>Incidência dos Encargos Sociais Básicos</t>
  </si>
  <si>
    <t>Incidência de FGTS</t>
  </si>
  <si>
    <t>Abono de Férias (Acordo Coletivo)</t>
  </si>
  <si>
    <t>Auxílio Paternidade</t>
  </si>
  <si>
    <t>Auxilio Doença / Afastamento Médico / Acidente Trabaho</t>
  </si>
  <si>
    <t>Exames Periódicos</t>
  </si>
  <si>
    <t>Encargos sobre Afastamentos</t>
  </si>
  <si>
    <t>13º Salário</t>
  </si>
  <si>
    <t>Aviso Prévio Indenizado</t>
  </si>
  <si>
    <r>
      <t>Prov. Indenização (</t>
    </r>
    <r>
      <rPr>
        <b/>
        <sz val="11"/>
        <rFont val="Calibri"/>
        <family val="2"/>
      </rPr>
      <t>multa 50%</t>
    </r>
    <r>
      <rPr>
        <sz val="11"/>
        <rFont val="Calibri"/>
        <family val="2"/>
      </rPr>
      <t xml:space="preserve"> FGTS s/ salário,férias,13 e av.prévio)</t>
    </r>
  </si>
  <si>
    <t>SESI / SESC</t>
  </si>
  <si>
    <t>SENAI / SENAC</t>
  </si>
  <si>
    <t>Seguro de Vida</t>
  </si>
  <si>
    <t>Coletor de RSD/RSC</t>
  </si>
  <si>
    <t>Coletor Manual de RSD/RSC</t>
  </si>
  <si>
    <t>Coletor de Resíduos Serviços de Saúde</t>
  </si>
  <si>
    <t>Coletor da Estação de Transbordo</t>
  </si>
  <si>
    <t>Insalubridade</t>
  </si>
  <si>
    <t>Gratificação</t>
  </si>
  <si>
    <t>Veículo Leve (Utilitário)</t>
  </si>
  <si>
    <t>Pá Carregadeira</t>
  </si>
  <si>
    <t>Caminhão Pipa 7.000l</t>
  </si>
  <si>
    <t>Contribuição Patronal (Sindilimpe)</t>
  </si>
  <si>
    <t>Exames (periódicos/admissionais/demissionais)</t>
  </si>
  <si>
    <t>ton</t>
  </si>
  <si>
    <t>Quantitativo</t>
  </si>
  <si>
    <t>Sacola Plastica</t>
  </si>
  <si>
    <t>Vassorão</t>
  </si>
  <si>
    <t>Enxada 2 1/2</t>
  </si>
  <si>
    <t>Lima chata</t>
  </si>
  <si>
    <t>Trincha 4"</t>
  </si>
  <si>
    <t>Balde de Chapa</t>
  </si>
  <si>
    <t>Pá quadrada</t>
  </si>
  <si>
    <t>Rastelo 10 dentes</t>
  </si>
  <si>
    <t>Facao 16"</t>
  </si>
  <si>
    <t>Pá Plastica</t>
  </si>
  <si>
    <t>Custo da Proposta:</t>
  </si>
  <si>
    <t>Valor Mensal R$:</t>
  </si>
  <si>
    <t>Valor Anual R$:</t>
  </si>
  <si>
    <t>Vale Transporte</t>
  </si>
  <si>
    <t>% Manutenção</t>
  </si>
  <si>
    <t>Unidade</t>
  </si>
  <si>
    <t>Total</t>
  </si>
  <si>
    <t>Caminhão Carroceria Leve (tipo 3/4)</t>
  </si>
  <si>
    <t>a</t>
  </si>
  <si>
    <t>Caminhão Basculante 6/8 m3 (Toco)</t>
  </si>
  <si>
    <t>Trator de Esteiras (tipo D7 ou similar)</t>
  </si>
  <si>
    <t>Fincão</t>
  </si>
  <si>
    <t>Carrinho de Varrição</t>
  </si>
  <si>
    <t>Plano de Saúde</t>
  </si>
  <si>
    <t>Papeleiras 120l</t>
  </si>
  <si>
    <t>Caminhão Transbordo</t>
  </si>
  <si>
    <t>1.0 - Equipamentos</t>
  </si>
  <si>
    <t>R$ Aquisição da Máquina</t>
  </si>
  <si>
    <t>R$ Aquisição do Equipamento</t>
  </si>
  <si>
    <t>Disponibilidade mecânica</t>
  </si>
  <si>
    <t>Eficiência operacional</t>
  </si>
  <si>
    <t xml:space="preserve"> Residual</t>
  </si>
  <si>
    <t>Custo c/ BDI Total R$</t>
  </si>
  <si>
    <t>Custo c/ BDI Hora R$</t>
  </si>
  <si>
    <t>Pneu Quant.</t>
  </si>
  <si>
    <t>Pneu Gasto ano</t>
  </si>
  <si>
    <t>Serviços Terceiros</t>
  </si>
  <si>
    <t>% Lubrificante</t>
  </si>
  <si>
    <t>Total R$ /mês</t>
  </si>
  <si>
    <t>Custo Hora</t>
  </si>
  <si>
    <t>Custo Diária</t>
  </si>
  <si>
    <t>EPIs / UNIFORMES / FERRAMENTAS</t>
  </si>
  <si>
    <t>Base:</t>
  </si>
  <si>
    <t>Equipamentos de Proteção Individual</t>
  </si>
  <si>
    <t>Durabilidade Em Dias</t>
  </si>
  <si>
    <t>Durabilidade</t>
  </si>
  <si>
    <t>Equipamentos de Proteção Coletiva</t>
  </si>
  <si>
    <t>Pia Higienização</t>
  </si>
  <si>
    <t>Bolsa EPI (encarregado)</t>
  </si>
  <si>
    <t xml:space="preserve">Barraca </t>
  </si>
  <si>
    <t>Jogo de Mesa / Bancos</t>
  </si>
  <si>
    <t>Papel Toalha Branco</t>
  </si>
  <si>
    <t>Sabão Neutro</t>
  </si>
  <si>
    <t>Sanitário</t>
  </si>
  <si>
    <t>Forro de Mesa</t>
  </si>
  <si>
    <t>Garrafa Térmica 12lt</t>
  </si>
  <si>
    <t>Placa Segurança</t>
  </si>
  <si>
    <t>Lixeira</t>
  </si>
  <si>
    <t>Quadro Gestão a vista</t>
  </si>
  <si>
    <t>Bebedouro</t>
  </si>
  <si>
    <t>Balde</t>
  </si>
  <si>
    <t>Kit Primeiro Socorros</t>
  </si>
  <si>
    <t>Lanterna</t>
  </si>
  <si>
    <t>Termômetro (temp. refeição)</t>
  </si>
  <si>
    <t>Maca com Colete Servical</t>
  </si>
  <si>
    <t>Fita Zebrada</t>
  </si>
  <si>
    <t>Assentos</t>
  </si>
  <si>
    <t>Prancha de Resgate e head-block</t>
  </si>
  <si>
    <t>Base de Dados (Salários, Adicionais, Alimentação, Assist.Médica, Seguro Vida, Tranporte Pessoal)</t>
  </si>
  <si>
    <t>Quantidade de dias trabalhados</t>
  </si>
  <si>
    <t>Salário Mês</t>
  </si>
  <si>
    <t>Salários e Adicionais</t>
  </si>
  <si>
    <t>Salário
Mês</t>
  </si>
  <si>
    <t>Salário
c/50%</t>
  </si>
  <si>
    <t>Salário
c/100%</t>
  </si>
  <si>
    <t>Função</t>
  </si>
  <si>
    <t>Engenheiro de Segurança</t>
  </si>
  <si>
    <t>Técnico Segurança</t>
  </si>
  <si>
    <t>Técnico de Enfermagem</t>
  </si>
  <si>
    <t>Enfermeiro do Trabalho</t>
  </si>
  <si>
    <t>Médico do Trabalho</t>
  </si>
  <si>
    <t>Padrão Atual</t>
  </si>
  <si>
    <t>Unitário</t>
  </si>
  <si>
    <t>Cesta básica</t>
  </si>
  <si>
    <t>Cesta básica/Natal</t>
  </si>
  <si>
    <t>Outros</t>
  </si>
  <si>
    <t>Custo por
funcionário</t>
  </si>
  <si>
    <t>Opção Beneficio</t>
  </si>
  <si>
    <t>Jornada Diária</t>
  </si>
  <si>
    <t>Hora total para In Itineri</t>
  </si>
  <si>
    <t>% Aplicado Hora In Itineri</t>
  </si>
  <si>
    <t>Quantidade de Horas In tineri Mês</t>
  </si>
  <si>
    <t>Absenteismo/Treinamentos</t>
  </si>
  <si>
    <t>Qtde horas/mês</t>
  </si>
  <si>
    <t>Encargos Sociais e Trabalhistas (%)</t>
  </si>
  <si>
    <t>Combustíveis</t>
  </si>
  <si>
    <t>Valor (R$/litro)</t>
  </si>
  <si>
    <t>Óleo Diesel (Tratores / Caminhões / D10)</t>
  </si>
  <si>
    <t>Óleo Motor</t>
  </si>
  <si>
    <t>Óleo Transmissão</t>
  </si>
  <si>
    <t>Combustivel (Veiculo Leve/ PickUp/Kombi)</t>
  </si>
  <si>
    <t>Combustível motor 2 tempos (Motosserra, roçadeira)</t>
  </si>
  <si>
    <t>Rotatividade - Ano</t>
  </si>
  <si>
    <t>Ano</t>
  </si>
  <si>
    <t>Valor Mensal</t>
  </si>
  <si>
    <t>Durabilidade (Meses)</t>
  </si>
  <si>
    <t>Aplicação</t>
  </si>
  <si>
    <t>Equipamento de Proteção e Uso Coletivo</t>
  </si>
  <si>
    <t>Caixa isotérmica (Refeição)</t>
  </si>
  <si>
    <t>Valor Por Pessoa Mês</t>
  </si>
  <si>
    <t>Estrutura. Quantidade Pessoa</t>
  </si>
  <si>
    <t>Quat. Pessoa Atende.</t>
  </si>
  <si>
    <t>Refeições (Almoço)</t>
  </si>
  <si>
    <t>Lanches  (Desjejum)</t>
  </si>
  <si>
    <t>Lanches  (Tarde)</t>
  </si>
  <si>
    <t>Refeições (Jantar)</t>
  </si>
  <si>
    <t>Ticket Alimentação</t>
  </si>
  <si>
    <t>Quantidade Mês</t>
  </si>
  <si>
    <t>Valor Mensal por pessoa</t>
  </si>
  <si>
    <t>Dias Uteis - Mês</t>
  </si>
  <si>
    <t>Manipulador de Residuos</t>
  </si>
  <si>
    <t>Jardineiro</t>
  </si>
  <si>
    <t>Limpador de Corregos, Canais, Sistema de Drenagens e Afins</t>
  </si>
  <si>
    <t>Operador de Roçadeira e Motosserra</t>
  </si>
  <si>
    <t>Porteiro</t>
  </si>
  <si>
    <t>Agente Controlador Larval</t>
  </si>
  <si>
    <t>Balanceiro</t>
  </si>
  <si>
    <t>Coveiro</t>
  </si>
  <si>
    <t>Auxiliar Controlador Larval</t>
  </si>
  <si>
    <t xml:space="preserve">Encarregado /Supervisor de Turma </t>
  </si>
  <si>
    <t>Oficina Mecanica</t>
  </si>
  <si>
    <t>Auxiliar de Oficina Mecanica</t>
  </si>
  <si>
    <t>Motociclista Coletor</t>
  </si>
  <si>
    <t>Motociclista</t>
  </si>
  <si>
    <t>Maio/2013</t>
  </si>
  <si>
    <t>Engenheiro  (Gerente do Contrato)</t>
  </si>
  <si>
    <t>A</t>
  </si>
  <si>
    <t>Beneficio</t>
  </si>
  <si>
    <t>Hora Normal</t>
  </si>
  <si>
    <t>Hora Extra 50%</t>
  </si>
  <si>
    <t>X</t>
  </si>
  <si>
    <t>XX</t>
  </si>
  <si>
    <t>XXX</t>
  </si>
  <si>
    <t>CONDIÇÃO</t>
  </si>
  <si>
    <t>Condição da Planilha</t>
  </si>
  <si>
    <t>Vigia da Estação de Transpordo</t>
  </si>
  <si>
    <t>PREFEITURA MUNICIPAL DE SÃO MATEUS</t>
  </si>
  <si>
    <t>Custo Unitário Mensal</t>
  </si>
  <si>
    <t>C0D</t>
  </si>
  <si>
    <t>Vida Util</t>
  </si>
  <si>
    <t>Manutenção mensal</t>
  </si>
  <si>
    <t xml:space="preserve">Combustível </t>
  </si>
  <si>
    <t>Horas Disponiveis</t>
  </si>
  <si>
    <t>Valor Pneu</t>
  </si>
  <si>
    <t>Consumo</t>
  </si>
  <si>
    <t>1.01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</si>
  <si>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</si>
  <si>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</si>
  <si>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</si>
  <si>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</si>
  <si>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</si>
  <si>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</si>
  <si>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</si>
  <si>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</si>
  <si>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</si>
  <si>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</si>
  <si>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</si>
  <si>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 xml:space="preserve">       Planilha de Custo de Máquinas e Equipamentos</t>
  </si>
  <si>
    <t>RECURSO:</t>
  </si>
  <si>
    <t>ITENS</t>
  </si>
  <si>
    <t>BASE</t>
  </si>
  <si>
    <t>ÍNDICE</t>
  </si>
  <si>
    <t>VALORES (R$)</t>
  </si>
  <si>
    <t>Valor Unitário</t>
  </si>
  <si>
    <t>UNITÁRIO</t>
  </si>
  <si>
    <t>OBSERVAÇÕES</t>
  </si>
  <si>
    <t xml:space="preserve">     VALOR DE AQUISIÇÃO DA MÁQUINA</t>
  </si>
  <si>
    <t>UNID</t>
  </si>
  <si>
    <t>C</t>
  </si>
  <si>
    <t xml:space="preserve">     VALOR DE AQUISIÇÃO DO EQUIPAMENTO</t>
  </si>
  <si>
    <t xml:space="preserve">      MATERIAL DE CONSUMO</t>
  </si>
  <si>
    <t>P</t>
  </si>
  <si>
    <t xml:space="preserve">      OUTRAS DESPESAS</t>
  </si>
  <si>
    <t>I</t>
  </si>
  <si>
    <t xml:space="preserve">      VALOR RESIDUAL </t>
  </si>
  <si>
    <t>T</t>
  </si>
  <si>
    <t xml:space="preserve">       VALOR JUROS/ ANO</t>
  </si>
  <si>
    <t xml:space="preserve">       VALOR DE DEPRECIAÇÃO/ ANO</t>
  </si>
  <si>
    <t>ANOS</t>
  </si>
  <si>
    <t>L</t>
  </si>
  <si>
    <t>R$/Hef</t>
  </si>
  <si>
    <t xml:space="preserve">      DIAS ÚTEIS POR MÊS</t>
  </si>
  <si>
    <t>DIA</t>
  </si>
  <si>
    <t>O</t>
  </si>
  <si>
    <t xml:space="preserve">      TURNO POR DIA</t>
  </si>
  <si>
    <r>
      <t>N</t>
    </r>
    <r>
      <rPr>
        <u/>
        <vertAlign val="superscript"/>
        <sz val="10"/>
        <rFont val="Arial"/>
        <family val="2"/>
      </rPr>
      <t>o</t>
    </r>
  </si>
  <si>
    <t xml:space="preserve">      HORAS POR TURNO</t>
  </si>
  <si>
    <t>HORAS</t>
  </si>
  <si>
    <t>E</t>
  </si>
  <si>
    <t xml:space="preserve">      PRODUÇÃO POR HORA EFETIVA</t>
  </si>
  <si>
    <t>m³/Hef</t>
  </si>
  <si>
    <t>R</t>
  </si>
  <si>
    <t xml:space="preserve">      HORAS DISPONÍVEIS/ MÊS</t>
  </si>
  <si>
    <t xml:space="preserve">      HORAS DISPONÍVEIS/ ANO</t>
  </si>
  <si>
    <t xml:space="preserve">      DISPONIBILIDADE MECÂNICA</t>
  </si>
  <si>
    <t xml:space="preserve">      EFICIÊNCIA OPERACIONAL</t>
  </si>
  <si>
    <t xml:space="preserve">      TAXA DE UTILIZAÇÃO </t>
  </si>
  <si>
    <t>N</t>
  </si>
  <si>
    <t xml:space="preserve">      HORAS EFETIVA/ MÊS</t>
  </si>
  <si>
    <t xml:space="preserve">      HORAS EFETIVA/ ANO</t>
  </si>
  <si>
    <t xml:space="preserve">      HORAS EFETIVA NA VIDA ÚTIL</t>
  </si>
  <si>
    <t xml:space="preserve">      VIDA ÚTIL (OPERACIONAL)</t>
  </si>
  <si>
    <t>MESES</t>
  </si>
  <si>
    <t>M</t>
  </si>
  <si>
    <t xml:space="preserve">     PREÇO COMBUSTÍVEL</t>
  </si>
  <si>
    <t xml:space="preserve">L </t>
  </si>
  <si>
    <t>PESADO</t>
  </si>
  <si>
    <t xml:space="preserve"> </t>
  </si>
  <si>
    <t xml:space="preserve">     GASTO ANUAL DE COMBUSTÍVEL</t>
  </si>
  <si>
    <t>L/Hef</t>
  </si>
  <si>
    <t xml:space="preserve">     GASTO ANUAL DE ÓLEO LUBRIFICANTE</t>
  </si>
  <si>
    <t>U</t>
  </si>
  <si>
    <t xml:space="preserve">      GASTO ANUAL COMBOIO</t>
  </si>
  <si>
    <t xml:space="preserve">     PREÇO PNEU</t>
  </si>
  <si>
    <t>Nº</t>
  </si>
  <si>
    <t xml:space="preserve">     GASTO ANUAL DE PNEU</t>
  </si>
  <si>
    <t xml:space="preserve">     GASTO ANUAL DE PEÇAS/COMPONENTES E SERVIÇOS</t>
  </si>
  <si>
    <t>R$</t>
  </si>
  <si>
    <t>Ç</t>
  </si>
  <si>
    <t xml:space="preserve">     GASTO ANUAL SERVIÇOS DE TERCEIROS</t>
  </si>
  <si>
    <t>Â</t>
  </si>
  <si>
    <t xml:space="preserve">      GASTO ANUAL SALÁRIOS/ENCARGOS OFICINA</t>
  </si>
  <si>
    <t xml:space="preserve">    TOTAL DE MANUTENÇÃO ANUAL</t>
  </si>
  <si>
    <t xml:space="preserve">         CUSTO TOTAL DE PRODUÇÃO</t>
  </si>
  <si>
    <t>S</t>
  </si>
  <si>
    <t xml:space="preserve">         CUSTO UNITÁRIO DE PRODUÇÃO</t>
  </si>
  <si>
    <t>R$/m³</t>
  </si>
  <si>
    <t>CUSTO DE PRODUÇÃO MENOS COMBUSTÍVEL</t>
  </si>
  <si>
    <t>Preço Final</t>
  </si>
  <si>
    <t xml:space="preserve">         TAXA DE ADMINISTRAÇÃO</t>
  </si>
  <si>
    <t xml:space="preserve">         LUCRO</t>
  </si>
  <si>
    <t xml:space="preserve">         FATURAMENTO</t>
  </si>
  <si>
    <t xml:space="preserve">         IMPOSTOS  :</t>
  </si>
  <si>
    <t xml:space="preserve">         IMPOSTOS SOBRE O LUCRO :</t>
  </si>
  <si>
    <t xml:space="preserve">         Contribuição Social</t>
  </si>
  <si>
    <t xml:space="preserve">         Imposto de Renda</t>
  </si>
  <si>
    <t xml:space="preserve">         IMPOSTOS SOBRE O FATURAMENTO :</t>
  </si>
  <si>
    <t xml:space="preserve">         COFINS</t>
  </si>
  <si>
    <t xml:space="preserve">         PIS</t>
  </si>
  <si>
    <t xml:space="preserve">         ISS</t>
  </si>
  <si>
    <t xml:space="preserve">         TOTAL ANO</t>
  </si>
  <si>
    <t xml:space="preserve">         PREÇO HORA  EFETIVA</t>
  </si>
  <si>
    <t>Hef/Ano</t>
  </si>
  <si>
    <t xml:space="preserve">         PREÇO HORA  DISPONÍVEL</t>
  </si>
  <si>
    <t>Disp/Ano</t>
  </si>
  <si>
    <t xml:space="preserve">         PREÇO UNITÁRIO </t>
  </si>
  <si>
    <t>1.02</t>
  </si>
  <si>
    <t>1.03</t>
  </si>
  <si>
    <t>1.04</t>
  </si>
  <si>
    <t>LEVE</t>
  </si>
  <si>
    <t>AQUISIÇÃO</t>
  </si>
  <si>
    <t xml:space="preserve">       TOTAL</t>
  </si>
  <si>
    <t>MISTURA</t>
  </si>
  <si>
    <t>Prefeitura Municipal de São Mateus</t>
  </si>
  <si>
    <t>Limpeza Pública de São Mateus-ES</t>
  </si>
  <si>
    <t>Composição de custos</t>
  </si>
  <si>
    <t>*</t>
  </si>
  <si>
    <t>1.0</t>
  </si>
  <si>
    <t>30 (trinta) meses consecutivos.</t>
  </si>
  <si>
    <t>Prazo:</t>
  </si>
  <si>
    <t>Objeto:</t>
  </si>
  <si>
    <t>ANEXO V - PLANILHA BASE ORÇAMENTÁRIA</t>
  </si>
  <si>
    <t>Estado do Espírito Santo</t>
  </si>
  <si>
    <t>Valor</t>
  </si>
  <si>
    <t>Valor Diária R$:</t>
  </si>
  <si>
    <t>Valor Hora R$:</t>
  </si>
  <si>
    <t>VALOR ABSOLUTO FIXO - POR RECURSO</t>
  </si>
  <si>
    <t>Meta</t>
  </si>
  <si>
    <t>R$ por Unidade</t>
  </si>
  <si>
    <t>Pesado</t>
  </si>
  <si>
    <t>Caminhão adaptado com guindauto - munk de 8 ton.</t>
  </si>
  <si>
    <t>1.16</t>
  </si>
  <si>
    <t>1.17</t>
  </si>
  <si>
    <t>1.18</t>
  </si>
  <si>
    <t>1.19</t>
  </si>
  <si>
    <t>1.20</t>
  </si>
  <si>
    <t>1.21</t>
  </si>
  <si>
    <t>Caminhão Adaptado com Implemento de sucção a vacuo</t>
  </si>
  <si>
    <t xml:space="preserve">Cavalo com sistema Rollon Rolof com engate tipo julieta com duas caixas de 15 toneladas cada </t>
  </si>
  <si>
    <r>
      <t xml:space="preserve">Coletor de Coleta </t>
    </r>
    <r>
      <rPr>
        <u/>
        <sz val="11"/>
        <color indexed="8"/>
        <rFont val="Calibri"/>
        <family val="2"/>
        <scheme val="minor"/>
      </rPr>
      <t>Seletiva</t>
    </r>
  </si>
  <si>
    <t>1.02.1</t>
  </si>
  <si>
    <t>Veículo Leve (Utilitário Pickup tipo furgão baú)</t>
  </si>
  <si>
    <t>Gari - Varrição de Rua  / Limpeza em geral</t>
  </si>
  <si>
    <t>Abafador de ruído tipo concha</t>
  </si>
  <si>
    <t>Boné tipo árabe</t>
  </si>
  <si>
    <t xml:space="preserve">Bota de borracha </t>
  </si>
  <si>
    <t>Bota de borracha  de cor branca</t>
  </si>
  <si>
    <t>Botas de PVC</t>
  </si>
  <si>
    <t>Botina de couro cano curto</t>
  </si>
  <si>
    <t>Capacete acoplado com abafador de ruído HPE MAS</t>
  </si>
  <si>
    <t>Capacete completo com carneira e jugular</t>
  </si>
  <si>
    <t>Colete retrorrefletivo</t>
  </si>
  <si>
    <t>Luva de algodão pigmentada</t>
  </si>
  <si>
    <t>Luva de nitrílica</t>
  </si>
  <si>
    <t xml:space="preserve">Luva de PVC </t>
  </si>
  <si>
    <t>Luva de vaqueta mista</t>
  </si>
  <si>
    <t>Macacão de segurança confeccionado em não tecido de fibra de polipropileno com elástico no capuz, cintura, tornozelos e punho,</t>
  </si>
  <si>
    <t>Máscara para gases e vapores orgânicos com filtro duplo</t>
  </si>
  <si>
    <t>Óculos de segurança modelo leopardo de lentes fumê ou incolor</t>
  </si>
  <si>
    <t xml:space="preserve">Óculos de segurança modelo leopardo de lentes fumê </t>
  </si>
  <si>
    <t>Óculos de segurança modelo leopardo de lentes incolor</t>
  </si>
  <si>
    <t>Perneira</t>
  </si>
  <si>
    <t>Protetor auricular tipo plug siliconado</t>
  </si>
  <si>
    <t>Protetor solar</t>
  </si>
  <si>
    <t>Respirador descartável PFF 2 com filtro</t>
  </si>
  <si>
    <t>Avental de PVC</t>
  </si>
  <si>
    <t>Capa de chuva com touca</t>
  </si>
  <si>
    <t>Caminhão Coletor Compactador Cap. Mín. 15 ton.</t>
  </si>
  <si>
    <t>Caminhão Basculante XXX m3 (Truck)</t>
  </si>
  <si>
    <t>Carrinho de mão</t>
  </si>
  <si>
    <t>Foice roçadeira com cabo em madeira</t>
  </si>
  <si>
    <t>Bombona plástica cap. 120 litros</t>
  </si>
  <si>
    <t>Lona para caçamba</t>
  </si>
  <si>
    <t>Caminhão Bau - 3/4 com potencia 150 cv - PBT 8250 quilos (baú com 4metros comprimento) com sistema de plataforma hidráulica para elevação de carga.</t>
  </si>
  <si>
    <t>Caminhão leve tipo 3/4 - 02 eixos, potência 150 cv PBT 8.250 kg, dotado de varredeira de sucção, cap.  4m³</t>
  </si>
  <si>
    <t>Picareta com cabo em madeira</t>
  </si>
  <si>
    <t>Hora Extra 100%</t>
  </si>
  <si>
    <t>1.04.1</t>
  </si>
  <si>
    <t>Uniforme (Calça/Camisa)</t>
  </si>
  <si>
    <t xml:space="preserve">Cone de sinalização </t>
  </si>
  <si>
    <t>Cavadeira de braço</t>
  </si>
  <si>
    <t>Destinação (Aterro Sanitário Licenciado)</t>
  </si>
  <si>
    <t>Destinação (RSS)</t>
  </si>
  <si>
    <t>Caminhão - 06 cilindros, potência mínima 250 CV - adaptado com poliguindaste duplo com braço articulado, capacidade de elevação de 9 toneladas, sapatas hidráulicas para duas caixas de 5m³.</t>
  </si>
  <si>
    <t>Caixa estacionária tipo contêiner aberto na parte superior, com capacidade de 5m³ de armazenamento, construída em chapa de aço 1/8 - reforçada, solda contínua em toda caixa pelo processo MAG; eixos de fixação dos olhais em aço 4x3/8</t>
  </si>
  <si>
    <t>BDI 35%</t>
  </si>
  <si>
    <t>Cal para Caião</t>
  </si>
  <si>
    <t>Roçadeira Manual motorização a gasolina Sthil Fs 220 ou similar</t>
  </si>
  <si>
    <t>Onibus (idade mínima até 10 Anos)</t>
  </si>
  <si>
    <t>Motorista "A" - (Condutores de veículos abaixo de 15.000 kg)</t>
  </si>
  <si>
    <t>Motorista "B " - (Condutores de veículos pesados, operadores de máquinas pesadas automotoras sobre pneus, pás carregadeiras, carretas com mais de 15.000 kg de cargas e compactadores de lixo acima de 13m³)</t>
  </si>
  <si>
    <t>Motorista Carro leve</t>
  </si>
  <si>
    <t>Motorista "B " - Coleta de RSD/RSC - Galhos</t>
  </si>
  <si>
    <t>Motorista "B " - Coleta de RSD/RSC - Transbordo</t>
  </si>
  <si>
    <t>Motorista "B " - Coleta de RSD/RSC - Compactadores</t>
  </si>
  <si>
    <t>Motorista "B " - Onibus Urbano</t>
  </si>
  <si>
    <t>Motorista "B " - Operador de Pá Carregadeira</t>
  </si>
  <si>
    <t>Motorista "B " - Operador de Trator de Esteira</t>
  </si>
  <si>
    <t>Motorista "B " - Operador de Munck</t>
  </si>
  <si>
    <t>Motorista "B " - Transporte de Resíduos Sólidos Domésticos</t>
  </si>
  <si>
    <t>Motorista "B " - Transporte de Resíduos de Saúde</t>
  </si>
  <si>
    <t xml:space="preserve">Motorista "B " </t>
  </si>
  <si>
    <t>Motorista "B " - Caminhão de sucção c/ sistema a vácuo</t>
  </si>
  <si>
    <t>Ajudante (piso da categoria)</t>
  </si>
  <si>
    <t>Fixa</t>
  </si>
  <si>
    <t>Transporte e destinação de resíduos sólidos urbanos do tipo domiciliar (residencial e comercial) e efluentes de galerias - Classe II-A</t>
  </si>
  <si>
    <t>Unid.</t>
  </si>
  <si>
    <t>Quant.</t>
  </si>
  <si>
    <t>Valor Unit.</t>
  </si>
  <si>
    <t>Descrição</t>
  </si>
  <si>
    <t>Item</t>
  </si>
  <si>
    <t>Transporte de resíduos sólidos urbanos do tipo domiciliar (residencial e comercial) e efluentes de galerias - Classe II-A</t>
  </si>
  <si>
    <t>Destinação final de resíduos sólidos urbanos do tipo domiciliar (residencial e comercial) e efluentes de galerias - Classe II-A</t>
  </si>
  <si>
    <t>DATA: 21/07/2016</t>
  </si>
  <si>
    <r>
      <t xml:space="preserve">Obs.: </t>
    </r>
    <r>
      <rPr>
        <sz val="11"/>
        <rFont val="Arial"/>
        <family val="2"/>
      </rPr>
      <t>A composição de custo unitário proveniente do item 1.0, fora realizada de forma separada, onde, o valor unitário total de R$ 167,09 refere-se à soma de R$ 72,59 para o serviço de "transporte", e R$ 94,50 para o serviço de "destinação".</t>
    </r>
  </si>
  <si>
    <t>LOTE ÚNICO</t>
  </si>
  <si>
    <t>TOTAL GERAL ESTIMADO:</t>
  </si>
  <si>
    <t>“Contratação de empresa para execução de serviços de limpeza pública no que tange a transporte e destinação de resíduos sólidos urbanos do tipo domiciliar e comercial - RSD / RSC, conforme Projeto Básico, Planilha Básica Orçamentária e demais condições estabelecidas em Edital”.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</si>
</sst>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8" formatCode="&quot;R$&quot;\ #,##0.00;[Red]\-&quot;R$&quot;\ #,##0.00"/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&quot;* #,##0.00_);_(&quot;R$&quot;* \(#,##0.00\);_(&quot;R$&quot;* &quot;-&quot;??_);_(@_)"/>
    <numFmt numFmtId="168" formatCode="_(* #,##0.000_);_(* \(#,##0.000\);_(* &quot;-&quot;??_);_(@_)"/>
    <numFmt numFmtId="169" formatCode="_(* #,##0.0_);_(* \(#,##0.0\);_(* &quot;-&quot;??_);_(@_)"/>
    <numFmt numFmtId="170" formatCode="0.000%"/>
    <numFmt numFmtId="171" formatCode="_(* #,##0_);_(* \(#,##0\);_(* &quot;-&quot;??_);_(@_)"/>
    <numFmt numFmtId="172" formatCode="#,##0.00;[Red]#,##0.00"/>
    <numFmt numFmtId="173" formatCode="#,##0.0000"/>
    <numFmt numFmtId="174" formatCode="0.0%"/>
    <numFmt numFmtId="175" formatCode="[$-416]mmmm\-yy;@"/>
    <numFmt numFmtId="176" formatCode="mmm/yyyy"/>
    <numFmt numFmtId="177" formatCode="#,##0.0_);\(#,##0.0\);\-\ \ \ \ \ "/>
    <numFmt numFmtId="178" formatCode="&quot;  -  &quot;0&quot;  -  &quot;;&quot;  -  &quot;@&quot;  -  &quot;"/>
    <numFmt numFmtId="179" formatCode="##0.00%;\(##0.00\)%"/>
    <numFmt numFmtId="180" formatCode="General_)"/>
    <numFmt numFmtId="181" formatCode="#,##0_);\(#,##0\);\-"/>
    <numFmt numFmtId="182" formatCode="#,##0.0_);\(#,##0.0\);\-"/>
    <numFmt numFmtId="183" formatCode="_([$€-2]* #,##0.00_);_([$€-2]* \(#,##0.00\);_([$€-2]* &quot;-&quot;??_)"/>
    <numFmt numFmtId="184" formatCode="#,#00"/>
    <numFmt numFmtId="185" formatCode="%#,#00"/>
    <numFmt numFmtId="186" formatCode="#.##000"/>
    <numFmt numFmtId="187" formatCode="#,"/>
    <numFmt numFmtId="188" formatCode="_-&quot;R$&quot;\ * #,##0.000_-;\-&quot;R$&quot;\ * #,##0.000_-;_-&quot;R$&quot;\ * &quot;-&quot;??_-;_-@_-"/>
    <numFmt numFmtId="189" formatCode="0.0"/>
    <numFmt numFmtId="190" formatCode="#,##0;[Red]#,##0"/>
    <numFmt numFmtId="191" formatCode="_(&quot;R$&quot;* #,##0_);_(&quot;R$&quot;* \(#,##0\);_(&quot;R$&quot;* &quot;-&quot;??_);_(@_)"/>
    <numFmt numFmtId="192" formatCode="_([$€]* #,##0.00_);_([$€]* \(#,##0.00\);_([$€]* &quot;-&quot;??_);_(@_)"/>
    <numFmt numFmtId="193" formatCode="_ * #,##0.00_ ;_ * \-#,##0.00_ ;_ * &quot;-&quot;??_ ;_ @_ "/>
    <numFmt numFmtId="194" formatCode="_(&quot;R$&quot;* #,##0_);_(&quot;R$&quot;* \(#,##0\);_(&quot;R$&quot;* &quot;-&quot;_);_(@_)"/>
    <numFmt numFmtId="195" formatCode="000,000"/>
    <numFmt numFmtId="196" formatCode="&quot;Cr$&quot;#,##0;[Red]&quot;Cr$&quot;#,##0&quot;-&quot;"/>
    <numFmt numFmtId="197" formatCode="_(&quot;Cr$&quot;* #,##0_);_(&quot;Cr$&quot;* \(#,##0\);_(&quot;Cr$&quot;* &quot;-&quot;_);_(@_)"/>
    <numFmt numFmtId="198" formatCode="dd\-mm\-yyyy"/>
    <numFmt numFmtId="199" formatCode="_(&quot;$&quot;* #,##0.00_);_(&quot;$&quot;* \(#,##0.00\);_(&quot;$&quot;* &quot;-&quot;??_);_(@_)"/>
    <numFmt numFmtId="200" formatCode="_(&quot;$&quot;* #,##0_);_(&quot;$&quot;* \(#,##0\);_(&quot;$&quot;* &quot;-&quot;_);_(@_)"/>
    <numFmt numFmtId="201" formatCode="\(0.0\);\(\-0.0\)"/>
    <numFmt numFmtId="202" formatCode="#,##0.00;[Red]\(#,##0.00\)"/>
    <numFmt numFmtId="203" formatCode="0.0000000"/>
    <numFmt numFmtId="204" formatCode="0.00000000"/>
    <numFmt numFmtId="205" formatCode="_ * #,##0_ ;_ * \-#,##0_ ;_ * &quot;-&quot;_ ;_ @_ "/>
    <numFmt numFmtId="206" formatCode="&quot;R$&quot;\ #,##0.00"/>
    <numFmt numFmtId="207" formatCode="_(&quot;R$&quot;* #,##0.000_);_(&quot;R$&quot;* \(#,##0.000\);_(&quot;R$&quot;* &quot;-&quot;??_);_(@_)"/>
  </numFmts>
  <fonts count="18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0"/>
      <color indexed="9"/>
      <name val="Arial"/>
      <family val="2"/>
    </font>
    <font>
      <b/>
      <u/>
      <sz val="12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color indexed="32"/>
      <name val="Arial"/>
      <family val="2"/>
    </font>
    <font>
      <sz val="12"/>
      <color indexed="8"/>
      <name val="Arial"/>
      <family val="2"/>
    </font>
    <font>
      <b/>
      <sz val="10"/>
      <color indexed="16"/>
      <name val="Courier"/>
      <family val="3"/>
    </font>
    <font>
      <b/>
      <sz val="12"/>
      <color indexed="8"/>
      <name val="Times New Roman"/>
      <family val="1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"/>
      <color indexed="8"/>
      <name val="Courier"/>
      <family val="3"/>
    </font>
    <font>
      <u/>
      <sz val="10"/>
      <color indexed="36"/>
      <name val="Arial"/>
      <family val="2"/>
    </font>
    <font>
      <sz val="10"/>
      <name val="Courier"/>
      <family val="3"/>
    </font>
    <font>
      <sz val="10"/>
      <color indexed="3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6"/>
      <color indexed="18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1"/>
      <name val="Calibri"/>
      <family val="2"/>
    </font>
    <font>
      <b/>
      <sz val="11"/>
      <name val="Calibri"/>
      <family val="2"/>
    </font>
    <font>
      <sz val="11"/>
      <color indexed="12"/>
      <name val="Calibri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 Narrow"/>
      <family val="2"/>
    </font>
    <font>
      <sz val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0"/>
      <color rgb="FF003300"/>
      <name val="Calibri"/>
      <family val="2"/>
      <scheme val="minor"/>
    </font>
    <font>
      <b/>
      <sz val="12"/>
      <color rgb="FF003300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003300"/>
      <name val="Webdings"/>
      <family val="1"/>
      <charset val="2"/>
    </font>
    <font>
      <b/>
      <sz val="9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0"/>
      <color theme="6" tint="-0.499984740745262"/>
      <name val="Webdings"/>
      <family val="1"/>
      <charset val="2"/>
    </font>
    <font>
      <b/>
      <sz val="11"/>
      <color theme="6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  <font>
      <sz val="11"/>
      <color theme="1"/>
      <name val="Trebuchet MS"/>
      <family val="2"/>
    </font>
    <font>
      <sz val="11"/>
      <color indexed="12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10"/>
      <name val="Times New Roman"/>
      <family val="1"/>
    </font>
    <font>
      <sz val="10"/>
      <color rgb="FFFF0000"/>
      <name val="Calibri"/>
      <family val="2"/>
      <scheme val="minor"/>
    </font>
    <font>
      <b/>
      <sz val="13"/>
      <color indexed="12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u/>
      <sz val="8.25"/>
      <color indexed="36"/>
      <name val="µ¸¿ò"/>
      <family val="3"/>
      <charset val="129"/>
    </font>
    <font>
      <sz val="10"/>
      <name val="Times New Roman"/>
      <family val="1"/>
    </font>
    <font>
      <sz val="11"/>
      <color indexed="16"/>
      <name val="Calibri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0"/>
      <color indexed="52"/>
      <name val="Arial"/>
      <family val="2"/>
    </font>
    <font>
      <sz val="9"/>
      <color indexed="10"/>
      <name val="Geneva"/>
      <family val="2"/>
    </font>
    <font>
      <b/>
      <sz val="10"/>
      <name val="Helv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u/>
      <sz val="8.25"/>
      <color indexed="12"/>
      <name val="µ¸¿ò"/>
      <family val="3"/>
      <charset val="129"/>
    </font>
    <font>
      <sz val="12"/>
      <color indexed="24"/>
      <name val="System"/>
      <family val="2"/>
    </font>
    <font>
      <sz val="10"/>
      <color indexed="62"/>
      <name val="Arial"/>
      <family val="2"/>
    </font>
    <font>
      <sz val="12"/>
      <name val="Courier"/>
      <family val="3"/>
    </font>
    <font>
      <b/>
      <sz val="12"/>
      <name val="Helv"/>
      <family val="2"/>
    </font>
    <font>
      <u/>
      <sz val="10"/>
      <color indexed="12"/>
      <name val="MS Sans Serif"/>
      <family val="2"/>
    </font>
    <font>
      <u/>
      <sz val="9"/>
      <color indexed="12"/>
      <name val="Helv"/>
    </font>
    <font>
      <sz val="10"/>
      <color indexed="20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name val="Helv"/>
      <family val="2"/>
    </font>
    <font>
      <sz val="11"/>
      <color rgb="FF000000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2"/>
      <name val="Arial MT"/>
    </font>
    <font>
      <sz val="12"/>
      <name val="굴림체"/>
      <family val="3"/>
      <charset val="129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b/>
      <sz val="10"/>
      <color indexed="63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name val="바탕체"/>
      <family val="1"/>
      <charset val="129"/>
    </font>
    <font>
      <sz val="9"/>
      <color rgb="FFFF0000"/>
      <name val="Calibri"/>
      <family val="2"/>
      <scheme val="minor"/>
    </font>
    <font>
      <b/>
      <sz val="10"/>
      <color indexed="8"/>
      <name val="Courier"/>
      <family val="3"/>
    </font>
    <font>
      <b/>
      <sz val="17"/>
      <name val="Arial"/>
      <family val="2"/>
    </font>
    <font>
      <b/>
      <sz val="10"/>
      <name val="Wingdings"/>
      <charset val="2"/>
    </font>
    <font>
      <b/>
      <sz val="20"/>
      <color indexed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u/>
      <vertAlign val="superscript"/>
      <sz val="10"/>
      <name val="Arial"/>
      <family val="2"/>
    </font>
    <font>
      <sz val="10"/>
      <color indexed="4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color rgb="FF0000FF"/>
      <name val="Arial"/>
      <family val="2"/>
    </font>
    <font>
      <b/>
      <sz val="11"/>
      <color indexed="8"/>
      <name val="Arial"/>
      <family val="2"/>
    </font>
    <font>
      <sz val="11"/>
      <color indexed="4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8"/>
      <color rgb="FF006600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0"/>
      <color indexed="10"/>
      <name val="Arial"/>
      <family val="2"/>
    </font>
    <font>
      <b/>
      <sz val="10"/>
      <color rgb="FF0033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51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  <bgColor indexed="1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  <bgColor indexed="19"/>
      </patternFill>
    </fill>
    <fill>
      <patternFill patternType="solid">
        <fgColor indexed="43"/>
        <bgColor indexed="64"/>
      </patternFill>
    </fill>
    <fill>
      <patternFill patternType="solid">
        <fgColor indexed="56"/>
        <bgColor indexed="18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FBD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theme="6" tint="-0.24994659260841701"/>
      </left>
      <right/>
      <top style="double">
        <color theme="6" tint="-0.24994659260841701"/>
      </top>
      <bottom/>
      <diagonal/>
    </border>
    <border>
      <left/>
      <right/>
      <top style="double">
        <color theme="6" tint="-0.24994659260841701"/>
      </top>
      <bottom/>
      <diagonal/>
    </border>
    <border>
      <left style="double">
        <color theme="6" tint="-0.24994659260841701"/>
      </left>
      <right/>
      <top/>
      <bottom/>
      <diagonal/>
    </border>
    <border>
      <left style="double">
        <color theme="6" tint="-0.24994659260841701"/>
      </left>
      <right/>
      <top/>
      <bottom style="double">
        <color theme="6" tint="-0.24994659260841701"/>
      </bottom>
      <diagonal/>
    </border>
    <border>
      <left/>
      <right/>
      <top/>
      <bottom style="double">
        <color theme="6" tint="-0.24994659260841701"/>
      </bottom>
      <diagonal/>
    </border>
    <border>
      <left style="hair">
        <color theme="6" tint="-0.24994659260841701"/>
      </left>
      <right style="hair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/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/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/>
      <right style="thin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indexed="64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medium">
        <color theme="6" tint="-0.24994659260841701"/>
      </bottom>
      <diagonal/>
    </border>
    <border>
      <left style="thin">
        <color theme="6" tint="-0.24994659260841701"/>
      </left>
      <right/>
      <top style="medium">
        <color theme="6" tint="-0.24994659260841701"/>
      </top>
      <bottom/>
      <diagonal/>
    </border>
    <border>
      <left style="thin">
        <color theme="6" tint="-0.24994659260841701"/>
      </left>
      <right/>
      <top style="medium">
        <color theme="6" tint="-0.24994659260841701"/>
      </top>
      <bottom style="hair">
        <color theme="6" tint="-0.24994659260841701"/>
      </bottom>
      <diagonal/>
    </border>
    <border>
      <left style="hair">
        <color theme="6" tint="-0.499984740745262"/>
      </left>
      <right/>
      <top style="hair">
        <color indexed="64"/>
      </top>
      <bottom style="hair">
        <color theme="6" tint="-0.499984740745262"/>
      </bottom>
      <diagonal/>
    </border>
    <border>
      <left/>
      <right/>
      <top style="hair">
        <color indexed="64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medium">
        <color theme="6" tint="-0.24994659260841701"/>
      </bottom>
      <diagonal/>
    </border>
    <border>
      <left/>
      <right/>
      <top style="hair">
        <color theme="6" tint="-0.499984740745262"/>
      </top>
      <bottom style="medium">
        <color theme="6" tint="-0.24994659260841701"/>
      </bottom>
      <diagonal/>
    </border>
    <border>
      <left/>
      <right style="hair">
        <color theme="6" tint="-0.499984740745262"/>
      </right>
      <top style="hair">
        <color indexed="64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medium">
        <color theme="6" tint="-0.24994659260841701"/>
      </bottom>
      <diagonal/>
    </border>
    <border>
      <left style="hair">
        <color indexed="64"/>
      </left>
      <right/>
      <top style="medium">
        <color theme="6" tint="-0.24994659260841701"/>
      </top>
      <bottom/>
      <diagonal/>
    </border>
    <border>
      <left style="hair">
        <color indexed="64"/>
      </left>
      <right/>
      <top style="medium">
        <color theme="6" tint="-0.24994659260841701"/>
      </top>
      <bottom style="hair">
        <color theme="6" tint="-0.24994659260841701"/>
      </bottom>
      <diagonal/>
    </border>
    <border>
      <left style="hair">
        <color rgb="FF92D050"/>
      </left>
      <right style="hair">
        <color rgb="FF92D050"/>
      </right>
      <top style="hair">
        <color rgb="FF92D050"/>
      </top>
      <bottom style="hair">
        <color rgb="FF92D050"/>
      </bottom>
      <diagonal/>
    </border>
    <border>
      <left/>
      <right style="hair">
        <color rgb="FF92D050"/>
      </right>
      <top style="hair">
        <color theme="6" tint="-0.499984740745262"/>
      </top>
      <bottom style="hair">
        <color rgb="FF92D050"/>
      </bottom>
      <diagonal/>
    </border>
    <border>
      <left style="hair">
        <color rgb="FF92D050"/>
      </left>
      <right style="hair">
        <color rgb="FF92D050"/>
      </right>
      <top style="hair">
        <color rgb="FF92D050"/>
      </top>
      <bottom style="hair">
        <color theme="6" tint="-0.499984740745262"/>
      </bottom>
      <diagonal/>
    </border>
    <border>
      <left/>
      <right/>
      <top style="medium">
        <color theme="6" tint="-0.24994659260841701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/>
      <top style="thin">
        <color theme="2" tint="-0.24994659260841701"/>
      </top>
      <bottom style="hair">
        <color theme="2"/>
      </bottom>
      <diagonal/>
    </border>
    <border>
      <left style="hair">
        <color theme="2" tint="-0.24994659260841701"/>
      </left>
      <right/>
      <top style="hair">
        <color theme="2"/>
      </top>
      <bottom style="hair">
        <color theme="2"/>
      </bottom>
      <diagonal/>
    </border>
    <border>
      <left/>
      <right style="hair">
        <color theme="2" tint="-0.24994659260841701"/>
      </right>
      <top style="thin">
        <color theme="2" tint="-0.24994659260841701"/>
      </top>
      <bottom style="hair">
        <color theme="2"/>
      </bottom>
      <diagonal/>
    </border>
    <border>
      <left/>
      <right style="hair">
        <color theme="2" tint="-0.24994659260841701"/>
      </right>
      <top style="hair">
        <color theme="2"/>
      </top>
      <bottom style="hair">
        <color theme="2"/>
      </bottom>
      <diagonal/>
    </border>
    <border>
      <left/>
      <right style="hair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2" tint="-0.24994659260841701"/>
      </left>
      <right style="hair">
        <color theme="2" tint="-0.24994659260841701"/>
      </right>
      <top style="thin">
        <color theme="2" tint="-0.24994659260841701"/>
      </top>
      <bottom style="hair">
        <color theme="2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/>
      </top>
      <bottom style="hair">
        <color theme="2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/>
      <bottom style="hair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 style="thin">
        <color theme="6" tint="-0.24994659260841701"/>
      </right>
      <top style="hair">
        <color theme="6" tint="-0.24994659260841701"/>
      </top>
      <bottom style="thin">
        <color theme="6" tint="-0.24994659260841701"/>
      </bottom>
      <diagonal/>
    </border>
    <border>
      <left/>
      <right style="double">
        <color theme="6" tint="-0.24994659260841701"/>
      </right>
      <top style="double">
        <color theme="6" tint="-0.24994659260841701"/>
      </top>
      <bottom/>
      <diagonal/>
    </border>
    <border>
      <left/>
      <right style="double">
        <color theme="6" tint="-0.24994659260841701"/>
      </right>
      <top/>
      <bottom/>
      <diagonal/>
    </border>
    <border>
      <left/>
      <right style="double">
        <color theme="6" tint="-0.24994659260841701"/>
      </right>
      <top/>
      <bottom style="double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hair">
        <color theme="6" tint="-0.24994659260841701"/>
      </bottom>
      <diagonal/>
    </border>
    <border>
      <left style="hair">
        <color rgb="FF92D050"/>
      </left>
      <right style="hair">
        <color rgb="FF92D050"/>
      </right>
      <top style="hair">
        <color theme="6" tint="-0.499984740745262"/>
      </top>
      <bottom style="medium">
        <color theme="6" tint="-0.24994659260841701"/>
      </bottom>
      <diagonal/>
    </border>
    <border>
      <left style="hair">
        <color rgb="FF92D050"/>
      </left>
      <right style="hair">
        <color rgb="FF92D050"/>
      </right>
      <top style="hair">
        <color theme="6" tint="-0.499984740745262"/>
      </top>
      <bottom style="hair">
        <color rgb="FF92D050"/>
      </bottom>
      <diagonal/>
    </border>
    <border>
      <left/>
      <right style="thin">
        <color theme="6" tint="-0.24994659260841701"/>
      </right>
      <top style="medium">
        <color theme="6" tint="-0.24994659260841701"/>
      </top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medium">
        <color theme="6" tint="-0.24994659260841701"/>
      </left>
      <right style="thin">
        <color theme="6" tint="-0.24994659260841701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 style="thin">
        <color theme="6" tint="-0.24994659260841701"/>
      </right>
      <top/>
      <bottom style="medium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 style="thin">
        <color theme="6" tint="-0.499984740745262"/>
      </left>
      <right/>
      <top style="medium">
        <color theme="6" tint="-0.24994659260841701"/>
      </top>
      <bottom style="hair">
        <color theme="6" tint="-0.24994659260841701"/>
      </bottom>
      <diagonal/>
    </border>
    <border>
      <left/>
      <right/>
      <top style="medium">
        <color theme="6" tint="-0.24994659260841701"/>
      </top>
      <bottom style="hair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 style="thin">
        <color theme="6" tint="-0.499984740745262"/>
      </left>
      <right/>
      <top style="medium">
        <color theme="6" tint="-0.24994659260841701"/>
      </top>
      <bottom/>
      <diagonal/>
    </border>
    <border>
      <left/>
      <right/>
      <top/>
      <bottom style="hair">
        <color theme="6" tint="-0.24994659260841701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dashed">
        <color theme="6" tint="-0.499984740745262"/>
      </bottom>
      <diagonal/>
    </border>
    <border>
      <left/>
      <right/>
      <top style="medium">
        <color theme="6" tint="-0.499984740745262"/>
      </top>
      <bottom style="dashed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dashed">
        <color theme="6" tint="-0.499984740745262"/>
      </bottom>
      <diagonal/>
    </border>
    <border>
      <left style="thin">
        <color theme="6" tint="-0.24994659260841701"/>
      </left>
      <right style="thin">
        <color theme="6" tint="-0.24994659260841701"/>
      </right>
      <top style="medium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499984740745262"/>
      </bottom>
      <diagonal/>
    </border>
    <border>
      <left style="thin">
        <color theme="6" tint="-0.499984740745262"/>
      </left>
      <right/>
      <top style="medium">
        <color theme="6" tint="-0.24994659260841701"/>
      </top>
      <bottom style="thin">
        <color theme="6" tint="-0.499984740745262"/>
      </bottom>
      <diagonal/>
    </border>
    <border>
      <left/>
      <right/>
      <top style="medium">
        <color theme="6" tint="-0.24994659260841701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medium">
        <color theme="6" tint="-0.24994659260841701"/>
      </top>
      <bottom style="thin">
        <color theme="6" tint="-0.499984740745262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/>
      <diagonal/>
    </border>
    <border>
      <left style="medium">
        <color theme="6" tint="-0.24994659260841701"/>
      </left>
      <right/>
      <top/>
      <bottom/>
      <diagonal/>
    </border>
    <border>
      <left/>
      <right style="medium">
        <color theme="6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medium">
        <color theme="6" tint="-0.24994659260841701"/>
      </bottom>
      <diagonal/>
    </border>
    <border>
      <left style="thin">
        <color theme="6" tint="-0.24994659260841701"/>
      </left>
      <right style="medium">
        <color theme="6" tint="-0.24994659260841701"/>
      </right>
      <top style="medium">
        <color theme="6" tint="-0.24994659260841701"/>
      </top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/>
      <diagonal/>
    </border>
    <border>
      <left style="hair">
        <color theme="6" tint="-0.24994659260841701"/>
      </left>
      <right style="thin">
        <color theme="6" tint="-0.24994659260841701"/>
      </right>
      <top style="medium">
        <color theme="6" tint="-0.2499465926084170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/>
      <top style="medium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/>
      <top style="dashed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/>
      <top style="dashed">
        <color theme="6" tint="-0.24994659260841701"/>
      </top>
      <bottom style="dashed">
        <color theme="6" tint="-0.24994659260841701"/>
      </bottom>
      <diagonal/>
    </border>
    <border>
      <left style="hair">
        <color rgb="FF92D050"/>
      </left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/>
      <top style="dashed">
        <color theme="6" tint="-0.24994659260841701"/>
      </top>
      <bottom style="medium">
        <color theme="6" tint="-0.24994659260841701"/>
      </bottom>
      <diagonal/>
    </border>
    <border>
      <left style="hair">
        <color rgb="FF92D050"/>
      </left>
      <right/>
      <top style="dashed">
        <color theme="6" tint="-0.24994659260841701"/>
      </top>
      <bottom style="medium">
        <color theme="6" tint="-0.24994659260841701"/>
      </bottom>
      <diagonal/>
    </border>
    <border>
      <left style="hair">
        <color rgb="FF92D050"/>
      </left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 style="thin">
        <color theme="6" tint="-0.24994659260841701"/>
      </right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/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dashed">
        <color theme="6" tint="-0.24994659260841701"/>
      </top>
      <bottom style="dashed">
        <color theme="6" tint="-0.24994659260841701"/>
      </bottom>
      <diagonal/>
    </border>
    <border>
      <left/>
      <right/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dashed">
        <color theme="6" tint="-0.499984740745262"/>
      </top>
      <bottom style="dashed">
        <color theme="6" tint="-0.499984740745262"/>
      </bottom>
      <diagonal/>
    </border>
    <border>
      <left/>
      <right/>
      <top style="dashed">
        <color theme="6" tint="-0.499984740745262"/>
      </top>
      <bottom style="dashed">
        <color theme="6" tint="-0.499984740745262"/>
      </bottom>
      <diagonal/>
    </border>
    <border>
      <left/>
      <right style="medium">
        <color theme="6" tint="-0.499984740745262"/>
      </right>
      <top style="dashed">
        <color theme="6" tint="-0.499984740745262"/>
      </top>
      <bottom style="dashed">
        <color theme="6" tint="-0.499984740745262"/>
      </bottom>
      <diagonal/>
    </border>
    <border>
      <left style="medium">
        <color theme="6" tint="-0.499984740745262"/>
      </left>
      <right/>
      <top style="dashed">
        <color theme="6" tint="-0.499984740745262"/>
      </top>
      <bottom style="medium">
        <color theme="6" tint="-0.499984740745262"/>
      </bottom>
      <diagonal/>
    </border>
    <border>
      <left/>
      <right/>
      <top style="dashed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dashed">
        <color theme="6" tint="-0.499984740745262"/>
      </top>
      <bottom style="medium">
        <color theme="6" tint="-0.499984740745262"/>
      </bottom>
      <diagonal/>
    </border>
    <border>
      <left style="hair">
        <color theme="6" tint="-0.24994659260841701"/>
      </left>
      <right style="thin">
        <color theme="6" tint="-0.24994659260841701"/>
      </right>
      <top/>
      <bottom/>
      <diagonal/>
    </border>
    <border>
      <left style="medium">
        <color theme="6" tint="-0.24994659260841701"/>
      </left>
      <right/>
      <top style="thin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thin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/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/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theme="6" tint="-0.24994659260841701"/>
      </left>
      <right/>
      <top/>
      <bottom style="dashed">
        <color theme="6" tint="-0.24994659260841701"/>
      </bottom>
      <diagonal/>
    </border>
    <border>
      <left/>
      <right/>
      <top/>
      <bottom style="dashed">
        <color theme="6" tint="-0.24994659260841701"/>
      </bottom>
      <diagonal/>
    </border>
    <border>
      <left/>
      <right style="medium">
        <color theme="6" tint="-0.24994659260841701"/>
      </right>
      <top/>
      <bottom style="dashed">
        <color theme="6" tint="-0.24994659260841701"/>
      </bottom>
      <diagonal/>
    </border>
    <border>
      <left/>
      <right/>
      <top/>
      <bottom style="medium">
        <color theme="6" tint="-0.499984740745262"/>
      </bottom>
      <diagonal/>
    </border>
    <border>
      <left style="medium">
        <color theme="6" tint="-0.24994659260841701"/>
      </left>
      <right style="dashed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dashed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dashed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dashed">
        <color theme="6" tint="-0.24994659260841701"/>
      </left>
      <right style="dashed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dashed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medium">
        <color indexed="64"/>
      </top>
      <bottom style="dashed">
        <color theme="6" tint="-0.499984740745262"/>
      </bottom>
      <diagonal/>
    </border>
    <border>
      <left/>
      <right style="medium">
        <color indexed="64"/>
      </right>
      <top style="medium">
        <color indexed="64"/>
      </top>
      <bottom style="dashed">
        <color theme="6" tint="-0.499984740745262"/>
      </bottom>
      <diagonal/>
    </border>
    <border>
      <left style="medium">
        <color indexed="64"/>
      </left>
      <right/>
      <top style="dashed">
        <color theme="6" tint="-0.499984740745262"/>
      </top>
      <bottom style="dashed">
        <color theme="6" tint="-0.499984740745262"/>
      </bottom>
      <diagonal/>
    </border>
    <border>
      <left/>
      <right style="medium">
        <color indexed="64"/>
      </right>
      <top style="dashed">
        <color theme="6" tint="-0.499984740745262"/>
      </top>
      <bottom style="dashed">
        <color theme="6" tint="-0.499984740745262"/>
      </bottom>
      <diagonal/>
    </border>
    <border>
      <left style="medium">
        <color indexed="64"/>
      </left>
      <right/>
      <top style="dashed">
        <color theme="6" tint="-0.499984740745262"/>
      </top>
      <bottom style="medium">
        <color indexed="64"/>
      </bottom>
      <diagonal/>
    </border>
    <border>
      <left/>
      <right style="medium">
        <color indexed="64"/>
      </right>
      <top style="dashed">
        <color theme="6" tint="-0.499984740745262"/>
      </top>
      <bottom style="medium">
        <color indexed="64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499984740745262"/>
      </top>
      <bottom/>
      <diagonal/>
    </border>
    <border>
      <left style="medium">
        <color theme="6" tint="0.39991454817346722"/>
      </left>
      <right/>
      <top style="medium">
        <color theme="6" tint="0.39991454817346722"/>
      </top>
      <bottom/>
      <diagonal/>
    </border>
    <border>
      <left/>
      <right/>
      <top style="medium">
        <color theme="6" tint="0.39991454817346722"/>
      </top>
      <bottom/>
      <diagonal/>
    </border>
    <border>
      <left/>
      <right style="medium">
        <color theme="6" tint="0.39991454817346722"/>
      </right>
      <top style="medium">
        <color theme="6" tint="0.39991454817346722"/>
      </top>
      <bottom/>
      <diagonal/>
    </border>
    <border>
      <left style="medium">
        <color theme="6" tint="0.39991454817346722"/>
      </left>
      <right/>
      <top/>
      <bottom/>
      <diagonal/>
    </border>
    <border>
      <left/>
      <right style="medium">
        <color theme="6" tint="0.39991454817346722"/>
      </right>
      <top/>
      <bottom/>
      <diagonal/>
    </border>
    <border>
      <left/>
      <right/>
      <top/>
      <bottom style="medium">
        <color theme="6" tint="0.39994506668294322"/>
      </bottom>
      <diagonal/>
    </border>
    <border>
      <left/>
      <right style="medium">
        <color theme="6" tint="0.39991454817346722"/>
      </right>
      <top/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/>
      <right/>
      <top style="medium">
        <color theme="6" tint="0.39994506668294322"/>
      </top>
      <bottom style="medium">
        <color theme="6" tint="0.39994506668294322"/>
      </bottom>
      <diagonal/>
    </border>
    <border>
      <left/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4506668294322"/>
      </left>
      <right/>
      <top style="medium">
        <color theme="6" tint="0.39994506668294322"/>
      </top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59996337778862885"/>
      </right>
      <top style="medium">
        <color theme="6" tint="0.39994506668294322"/>
      </top>
      <bottom style="medium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39994506668294322"/>
      </top>
      <bottom style="medium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medium">
        <color theme="6" tint="0.39994506668294322"/>
      </top>
      <bottom style="medium">
        <color theme="6" tint="0.59996337778862885"/>
      </bottom>
      <diagonal/>
    </border>
    <border>
      <left style="medium">
        <color theme="6" tint="0.39994506668294322"/>
      </left>
      <right style="medium">
        <color theme="6" tint="0.59996337778862885"/>
      </right>
      <top/>
      <bottom/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59996337778862885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39994506668294322"/>
      </right>
      <top style="medium">
        <color theme="6" tint="0.59996337778862885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39994506668294322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39994506668294322"/>
      </top>
      <bottom style="dashed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39994506668294322"/>
      </top>
      <bottom/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39994506668294322"/>
      </top>
      <bottom/>
      <diagonal/>
    </border>
    <border>
      <left style="medium">
        <color theme="6" tint="0.39994506668294322"/>
      </left>
      <right style="medium">
        <color theme="6" tint="0.59996337778862885"/>
      </right>
      <top style="medium">
        <color theme="6" tint="0.59996337778862885"/>
      </top>
      <bottom/>
      <diagonal/>
    </border>
    <border>
      <left style="medium">
        <color theme="6" tint="0.59996337778862885"/>
      </left>
      <right style="medium">
        <color theme="6" tint="0.59996337778862885"/>
      </right>
      <top style="medium">
        <color theme="6" tint="0.59996337778862885"/>
      </top>
      <bottom style="thick">
        <color theme="6" tint="0.39991454817346722"/>
      </bottom>
      <diagonal/>
    </border>
    <border>
      <left style="medium">
        <color theme="6" tint="0.59996337778862885"/>
      </left>
      <right style="medium">
        <color theme="6" tint="0.39994506668294322"/>
      </right>
      <top style="medium">
        <color theme="6" tint="0.59996337778862885"/>
      </top>
      <bottom style="thick">
        <color theme="6" tint="0.39991454817346722"/>
      </bottom>
      <diagonal/>
    </border>
    <border>
      <left style="medium">
        <color theme="6" tint="0.59996337778862885"/>
      </left>
      <right style="medium">
        <color theme="6" tint="0.59996337778862885"/>
      </right>
      <top style="thick">
        <color theme="6" tint="0.39991454817346722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thick">
        <color theme="6" tint="0.39991454817346722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 style="medium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 style="medium">
        <color theme="6" tint="0.59996337778862885"/>
      </bottom>
      <diagonal/>
    </border>
    <border>
      <left style="medium">
        <color theme="6" tint="0.39994506668294322"/>
      </left>
      <right style="medium">
        <color theme="6" tint="0.59996337778862885"/>
      </right>
      <top style="medium">
        <color theme="6" tint="0.59996337778862885"/>
      </top>
      <bottom style="thick">
        <color theme="6" tint="0.399914548173467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/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/>
      <diagonal/>
    </border>
    <border>
      <left style="medium">
        <color theme="6" tint="0.39994506668294322"/>
      </left>
      <right/>
      <top style="thick">
        <color theme="6" tint="0.59996337778862885"/>
      </top>
      <bottom/>
      <diagonal/>
    </border>
    <border>
      <left/>
      <right/>
      <top style="thick">
        <color theme="6" tint="0.59996337778862885"/>
      </top>
      <bottom/>
      <diagonal/>
    </border>
    <border>
      <left/>
      <right style="medium">
        <color theme="6" tint="0.39994506668294322"/>
      </right>
      <top style="thick">
        <color theme="6" tint="0.59996337778862885"/>
      </top>
      <bottom/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/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dashed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/>
      <bottom/>
      <diagonal/>
    </border>
    <border>
      <left style="medium">
        <color theme="6" tint="0.39994506668294322"/>
      </left>
      <right style="medium">
        <color theme="6" tint="0.39994506668294322"/>
      </right>
      <top style="dashed">
        <color theme="6" tint="0.39994506668294322"/>
      </top>
      <bottom style="dashed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/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39994506668294322"/>
      </right>
      <top style="dashed">
        <color theme="6" tint="0.39994506668294322"/>
      </top>
      <bottom style="medium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/>
      <bottom style="dashed">
        <color theme="6" tint="0.59996337778862885"/>
      </bottom>
      <diagonal/>
    </border>
    <border>
      <left style="medium">
        <color theme="6" tint="0.59996337778862885"/>
      </left>
      <right style="medium">
        <color theme="6" tint="0.39994506668294322"/>
      </right>
      <top/>
      <bottom style="dashed">
        <color theme="6" tint="0.59996337778862885"/>
      </bottom>
      <diagonal/>
    </border>
    <border>
      <left style="medium">
        <color theme="6" tint="0.39994506668294322"/>
      </left>
      <right style="medium">
        <color theme="6" tint="0.59996337778862885"/>
      </right>
      <top/>
      <bottom style="medium">
        <color theme="6" tint="0.39994506668294322"/>
      </bottom>
      <diagonal/>
    </border>
    <border>
      <left style="medium">
        <color theme="6" tint="0.59996337778862885"/>
      </left>
      <right style="medium">
        <color theme="6" tint="0.59996337778862885"/>
      </right>
      <top style="dashed">
        <color theme="6" tint="0.59996337778862885"/>
      </top>
      <bottom style="medium">
        <color theme="6" tint="0.39994506668294322"/>
      </bottom>
      <diagonal/>
    </border>
    <border>
      <left style="medium">
        <color theme="6" tint="0.59996337778862885"/>
      </left>
      <right style="medium">
        <color theme="6" tint="0.39994506668294322"/>
      </right>
      <top style="dashed">
        <color theme="6" tint="0.59996337778862885"/>
      </top>
      <bottom style="medium">
        <color theme="6" tint="0.39994506668294322"/>
      </bottom>
      <diagonal/>
    </border>
    <border>
      <left style="medium">
        <color theme="6" tint="0.39994506668294322"/>
      </left>
      <right style="medium">
        <color theme="6" tint="0.59996337778862885"/>
      </right>
      <top/>
      <bottom style="medium">
        <color theme="6" tint="0.59996337778862885"/>
      </bottom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dashed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 style="dashed">
        <color theme="6" tint="-0.24994659260841701"/>
      </top>
      <bottom style="medium">
        <color theme="6" tint="-0.2499465926084170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6" tint="-0.24994659260841701"/>
      </left>
      <right/>
      <top style="hair">
        <color theme="6" tint="-0.24994659260841701"/>
      </top>
      <bottom style="hair">
        <color theme="6" tint="-0.24994659260841701"/>
      </bottom>
      <diagonal/>
    </border>
    <border>
      <left style="hair">
        <color rgb="FF92D050"/>
      </left>
      <right/>
      <top/>
      <bottom style="dashed">
        <color theme="6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82">
    <xf numFmtId="0" fontId="0" fillId="0" borderId="0">
      <protection locked="0"/>
    </xf>
    <xf numFmtId="166" fontId="3" fillId="2" borderId="0"/>
    <xf numFmtId="177" fontId="13" fillId="0" borderId="0" applyFont="0" applyAlignment="0">
      <alignment horizontal="center"/>
    </xf>
    <xf numFmtId="177" fontId="5" fillId="0" borderId="0" applyFont="0" applyFill="0" applyBorder="0" applyAlignment="0" applyProtection="0"/>
    <xf numFmtId="177" fontId="13" fillId="0" borderId="0" applyFont="0" applyAlignment="0">
      <alignment horizontal="center"/>
    </xf>
    <xf numFmtId="0" fontId="46" fillId="4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7" borderId="0" applyNumberFormat="0" applyBorder="0" applyAlignment="0" applyProtection="0"/>
    <xf numFmtId="0" fontId="46" fillId="10" borderId="0" applyNumberFormat="0" applyBorder="0" applyAlignment="0" applyProtection="0"/>
    <xf numFmtId="0" fontId="46" fillId="6" borderId="0" applyNumberFormat="0" applyBorder="0" applyAlignment="0" applyProtection="0"/>
    <xf numFmtId="0" fontId="46" fillId="11" borderId="0" applyNumberFormat="0" applyBorder="0" applyAlignment="0" applyProtection="0"/>
    <xf numFmtId="0" fontId="46" fillId="5" borderId="0" applyNumberFormat="0" applyBorder="0" applyAlignment="0" applyProtection="0"/>
    <xf numFmtId="0" fontId="46" fillId="10" borderId="0" applyNumberFormat="0" applyBorder="0" applyAlignment="0" applyProtection="0"/>
    <xf numFmtId="0" fontId="46" fillId="7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2" borderId="0" applyNumberFormat="0" applyBorder="0" applyAlignment="0" applyProtection="0"/>
    <xf numFmtId="0" fontId="47" fillId="5" borderId="0" applyNumberFormat="0" applyBorder="0" applyAlignment="0" applyProtection="0"/>
    <xf numFmtId="0" fontId="47" fillId="10" borderId="0" applyNumberFormat="0" applyBorder="0" applyAlignment="0" applyProtection="0"/>
    <xf numFmtId="0" fontId="47" fillId="6" borderId="0" applyNumberFormat="0" applyBorder="0" applyAlignment="0" applyProtection="0"/>
    <xf numFmtId="3" fontId="7" fillId="15" borderId="0">
      <alignment horizontal="left"/>
    </xf>
    <xf numFmtId="3" fontId="4" fillId="16" borderId="1">
      <alignment horizontal="center"/>
    </xf>
    <xf numFmtId="3" fontId="5" fillId="17" borderId="2">
      <alignment horizontal="center"/>
    </xf>
    <xf numFmtId="0" fontId="48" fillId="10" borderId="0" applyNumberFormat="0" applyBorder="0" applyAlignment="0" applyProtection="0"/>
    <xf numFmtId="0" fontId="57" fillId="19" borderId="3" applyNumberFormat="0" applyAlignment="0" applyProtection="0"/>
    <xf numFmtId="0" fontId="49" fillId="20" borderId="4" applyNumberFormat="0" applyAlignment="0" applyProtection="0"/>
    <xf numFmtId="0" fontId="53" fillId="0" borderId="5" applyNumberFormat="0" applyFill="0" applyAlignment="0" applyProtection="0"/>
    <xf numFmtId="37" fontId="23" fillId="0" borderId="0" applyBorder="0" applyAlignment="0">
      <alignment horizontal="center"/>
    </xf>
    <xf numFmtId="0" fontId="33" fillId="0" borderId="0">
      <protection locked="0"/>
    </xf>
    <xf numFmtId="3" fontId="10" fillId="21" borderId="2">
      <alignment horizontal="center"/>
    </xf>
    <xf numFmtId="0" fontId="47" fillId="22" borderId="0" applyNumberFormat="0" applyBorder="0" applyAlignment="0" applyProtection="0"/>
    <xf numFmtId="0" fontId="47" fillId="13" borderId="0" applyNumberFormat="0" applyBorder="0" applyAlignment="0" applyProtection="0"/>
    <xf numFmtId="0" fontId="47" fillId="12" borderId="0" applyNumberFormat="0" applyBorder="0" applyAlignment="0" applyProtection="0"/>
    <xf numFmtId="0" fontId="47" fillId="24" borderId="0" applyNumberFormat="0" applyBorder="0" applyAlignment="0" applyProtection="0"/>
    <xf numFmtId="0" fontId="47" fillId="14" borderId="0" applyNumberFormat="0" applyBorder="0" applyAlignment="0" applyProtection="0"/>
    <xf numFmtId="0" fontId="47" fillId="23" borderId="0" applyNumberFormat="0" applyBorder="0" applyAlignment="0" applyProtection="0"/>
    <xf numFmtId="0" fontId="50" fillId="11" borderId="3" applyNumberFormat="0" applyAlignment="0" applyProtection="0"/>
    <xf numFmtId="183" fontId="3" fillId="0" borderId="0" applyFont="0" applyFill="0" applyBorder="0" applyAlignment="0" applyProtection="0"/>
    <xf numFmtId="184" fontId="33" fillId="0" borderId="0"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164" fontId="4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/>
    <xf numFmtId="0" fontId="35" fillId="0" borderId="0"/>
    <xf numFmtId="4" fontId="3" fillId="25" borderId="0"/>
    <xf numFmtId="0" fontId="58" fillId="0" borderId="6">
      <alignment horizontal="left"/>
    </xf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68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44" fontId="46" fillId="0" borderId="0" applyFont="0" applyFill="0" applyBorder="0" applyAlignment="0" applyProtection="0"/>
    <xf numFmtId="0" fontId="59" fillId="11" borderId="0" applyNumberFormat="0" applyBorder="0" applyAlignment="0" applyProtection="0"/>
    <xf numFmtId="0" fontId="3" fillId="0" borderId="0"/>
    <xf numFmtId="0" fontId="68" fillId="0" borderId="0"/>
    <xf numFmtId="0" fontId="22" fillId="0" borderId="0"/>
    <xf numFmtId="0" fontId="3" fillId="0" borderId="0"/>
    <xf numFmtId="0" fontId="3" fillId="0" borderId="0" applyAlignment="0">
      <alignment vertical="center" wrapText="1"/>
    </xf>
    <xf numFmtId="0" fontId="3" fillId="0" borderId="0" applyAlignment="0">
      <alignment vertical="center" wrapText="1"/>
    </xf>
    <xf numFmtId="0" fontId="20" fillId="0" borderId="0"/>
    <xf numFmtId="0" fontId="31" fillId="0" borderId="0"/>
    <xf numFmtId="0" fontId="71" fillId="0" borderId="0"/>
    <xf numFmtId="0" fontId="3" fillId="0" borderId="0">
      <protection locked="0"/>
    </xf>
    <xf numFmtId="0" fontId="56" fillId="0" borderId="0"/>
    <xf numFmtId="0" fontId="56" fillId="0" borderId="0"/>
    <xf numFmtId="0" fontId="56" fillId="0" borderId="0"/>
    <xf numFmtId="0" fontId="3" fillId="0" borderId="0" applyBorder="0"/>
    <xf numFmtId="0" fontId="3" fillId="0" borderId="0" applyAlignment="0">
      <alignment vertical="center" wrapText="1"/>
    </xf>
    <xf numFmtId="0" fontId="14" fillId="0" borderId="0"/>
    <xf numFmtId="3" fontId="24" fillId="18" borderId="7"/>
    <xf numFmtId="0" fontId="56" fillId="7" borderId="8" applyNumberFormat="0" applyFont="0" applyAlignment="0" applyProtection="0"/>
    <xf numFmtId="178" fontId="2" fillId="0" borderId="0" applyFont="0">
      <alignment horizontal="centerContinuous"/>
    </xf>
    <xf numFmtId="185" fontId="33" fillId="0" borderId="0">
      <protection locked="0"/>
    </xf>
    <xf numFmtId="186" fontId="33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" fillId="0" borderId="0" quotePrefix="1">
      <protection locked="0"/>
    </xf>
    <xf numFmtId="9" fontId="3" fillId="0" borderId="0" applyFont="0" applyFill="0" applyBorder="0" applyAlignment="0" applyProtection="0"/>
    <xf numFmtId="179" fontId="22" fillId="0" borderId="0" applyFont="0" applyFill="0" applyBorder="0" applyAlignment="0" applyProtection="0"/>
    <xf numFmtId="166" fontId="3" fillId="2" borderId="0"/>
    <xf numFmtId="3" fontId="5" fillId="16" borderId="1">
      <alignment horizontal="center"/>
    </xf>
    <xf numFmtId="0" fontId="52" fillId="19" borderId="9" applyNumberFormat="0" applyAlignment="0" applyProtection="0"/>
    <xf numFmtId="4" fontId="7" fillId="26" borderId="9" applyNumberFormat="0" applyProtection="0">
      <alignment vertical="center"/>
    </xf>
    <xf numFmtId="4" fontId="36" fillId="26" borderId="9" applyNumberFormat="0" applyProtection="0">
      <alignment vertical="center"/>
    </xf>
    <xf numFmtId="4" fontId="7" fillId="26" borderId="9" applyNumberFormat="0" applyProtection="0">
      <alignment horizontal="left" vertical="center" indent="1"/>
    </xf>
    <xf numFmtId="4" fontId="7" fillId="26" borderId="9" applyNumberFormat="0" applyProtection="0">
      <alignment horizontal="left" vertical="center" indent="1"/>
    </xf>
    <xf numFmtId="0" fontId="32" fillId="27" borderId="9" applyNumberFormat="0" applyProtection="0">
      <alignment horizontal="left" vertical="center" indent="1"/>
    </xf>
    <xf numFmtId="4" fontId="7" fillId="28" borderId="9" applyNumberFormat="0" applyProtection="0">
      <alignment horizontal="right" vertical="center"/>
    </xf>
    <xf numFmtId="4" fontId="7" fillId="29" borderId="9" applyNumberFormat="0" applyProtection="0">
      <alignment horizontal="right" vertical="center"/>
    </xf>
    <xf numFmtId="4" fontId="7" fillId="30" borderId="9" applyNumberFormat="0" applyProtection="0">
      <alignment horizontal="right" vertical="center"/>
    </xf>
    <xf numFmtId="4" fontId="7" fillId="17" borderId="9" applyNumberFormat="0" applyProtection="0">
      <alignment horizontal="right" vertical="center"/>
    </xf>
    <xf numFmtId="4" fontId="7" fillId="31" borderId="9" applyNumberFormat="0" applyProtection="0">
      <alignment horizontal="right" vertical="center"/>
    </xf>
    <xf numFmtId="4" fontId="7" fillId="32" borderId="9" applyNumberFormat="0" applyProtection="0">
      <alignment horizontal="right" vertical="center"/>
    </xf>
    <xf numFmtId="4" fontId="7" fillId="33" borderId="9" applyNumberFormat="0" applyProtection="0">
      <alignment horizontal="right" vertical="center"/>
    </xf>
    <xf numFmtId="4" fontId="7" fillId="34" borderId="9" applyNumberFormat="0" applyProtection="0">
      <alignment horizontal="right" vertical="center"/>
    </xf>
    <xf numFmtId="4" fontId="7" fillId="35" borderId="9" applyNumberFormat="0" applyProtection="0">
      <alignment horizontal="right" vertical="center"/>
    </xf>
    <xf numFmtId="4" fontId="37" fillId="36" borderId="9" applyNumberFormat="0" applyProtection="0">
      <alignment horizontal="left" vertical="center" indent="1"/>
    </xf>
    <xf numFmtId="4" fontId="7" fillId="37" borderId="10" applyNumberFormat="0" applyProtection="0">
      <alignment horizontal="left" vertical="center" indent="1"/>
    </xf>
    <xf numFmtId="4" fontId="12" fillId="38" borderId="0" applyNumberFormat="0" applyProtection="0">
      <alignment horizontal="left" vertical="center" indent="1"/>
    </xf>
    <xf numFmtId="0" fontId="3" fillId="39" borderId="9" applyNumberFormat="0" applyProtection="0">
      <alignment horizontal="left" vertical="center" indent="1"/>
    </xf>
    <xf numFmtId="4" fontId="38" fillId="37" borderId="9" applyNumberFormat="0" applyProtection="0">
      <alignment horizontal="left" vertical="center" indent="1"/>
    </xf>
    <xf numFmtId="4" fontId="38" fillId="40" borderId="9" applyNumberFormat="0" applyProtection="0">
      <alignment horizontal="left" vertical="center" indent="1"/>
    </xf>
    <xf numFmtId="0" fontId="3" fillId="40" borderId="9" applyNumberFormat="0" applyProtection="0">
      <alignment horizontal="left" vertical="center" indent="1"/>
    </xf>
    <xf numFmtId="0" fontId="3" fillId="40" borderId="9" applyNumberFormat="0" applyProtection="0">
      <alignment horizontal="left" vertical="center" indent="1"/>
    </xf>
    <xf numFmtId="0" fontId="3" fillId="41" borderId="9" applyNumberFormat="0" applyProtection="0">
      <alignment horizontal="left" vertical="center" indent="1"/>
    </xf>
    <xf numFmtId="0" fontId="3" fillId="41" borderId="9" applyNumberFormat="0" applyProtection="0">
      <alignment horizontal="left" vertical="center" indent="1"/>
    </xf>
    <xf numFmtId="0" fontId="3" fillId="42" borderId="9" applyNumberFormat="0" applyProtection="0">
      <alignment horizontal="left" vertical="center" indent="1"/>
    </xf>
    <xf numFmtId="0" fontId="3" fillId="42" borderId="9" applyNumberFormat="0" applyProtection="0">
      <alignment horizontal="left" vertical="center" indent="1"/>
    </xf>
    <xf numFmtId="0" fontId="3" fillId="39" borderId="9" applyNumberFormat="0" applyProtection="0">
      <alignment horizontal="left" vertical="center" indent="1"/>
    </xf>
    <xf numFmtId="0" fontId="3" fillId="39" borderId="9" applyNumberFormat="0" applyProtection="0">
      <alignment horizontal="left" vertical="center" indent="1"/>
    </xf>
    <xf numFmtId="4" fontId="7" fillId="43" borderId="9" applyNumberFormat="0" applyProtection="0">
      <alignment vertical="center"/>
    </xf>
    <xf numFmtId="4" fontId="36" fillId="43" borderId="9" applyNumberFormat="0" applyProtection="0">
      <alignment vertical="center"/>
    </xf>
    <xf numFmtId="4" fontId="7" fillId="43" borderId="9" applyNumberFormat="0" applyProtection="0">
      <alignment horizontal="left" vertical="center" indent="1"/>
    </xf>
    <xf numFmtId="4" fontId="7" fillId="43" borderId="9" applyNumberFormat="0" applyProtection="0">
      <alignment horizontal="left" vertical="center" indent="1"/>
    </xf>
    <xf numFmtId="4" fontId="38" fillId="0" borderId="9" applyNumberFormat="0" applyProtection="0">
      <alignment horizontal="right" vertical="center"/>
    </xf>
    <xf numFmtId="4" fontId="38" fillId="37" borderId="9" applyNumberFormat="0" applyProtection="0">
      <alignment horizontal="right" vertical="center"/>
    </xf>
    <xf numFmtId="0" fontId="38" fillId="3" borderId="9" applyNumberFormat="0" applyProtection="0">
      <alignment horizontal="left" vertical="center" indent="1"/>
    </xf>
    <xf numFmtId="0" fontId="32" fillId="22" borderId="9" applyNumberFormat="0" applyProtection="0">
      <alignment horizontal="center" vertical="center"/>
    </xf>
    <xf numFmtId="0" fontId="39" fillId="0" borderId="0" applyNumberFormat="0" applyProtection="0"/>
    <xf numFmtId="4" fontId="9" fillId="37" borderId="9" applyNumberFormat="0" applyProtection="0">
      <alignment horizontal="right" vertical="center"/>
    </xf>
    <xf numFmtId="187" fontId="40" fillId="0" borderId="0">
      <protection locked="0"/>
    </xf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6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25" fillId="44" borderId="0">
      <alignment horizontal="left"/>
    </xf>
    <xf numFmtId="3" fontId="26" fillId="44" borderId="0">
      <alignment horizontal="left"/>
    </xf>
    <xf numFmtId="180" fontId="27" fillId="0" borderId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" fontId="16" fillId="44" borderId="0">
      <alignment horizontal="center"/>
    </xf>
    <xf numFmtId="0" fontId="61" fillId="0" borderId="11" applyNumberFormat="0" applyFill="0" applyAlignment="0" applyProtection="0"/>
    <xf numFmtId="0" fontId="62" fillId="0" borderId="12" applyNumberFormat="0" applyFill="0" applyAlignment="0" applyProtection="0"/>
    <xf numFmtId="0" fontId="63" fillId="0" borderId="13" applyNumberFormat="0" applyFill="0" applyAlignment="0" applyProtection="0"/>
    <xf numFmtId="0" fontId="6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87" fontId="41" fillId="0" borderId="0">
      <protection locked="0"/>
    </xf>
    <xf numFmtId="187" fontId="41" fillId="0" borderId="0">
      <protection locked="0"/>
    </xf>
    <xf numFmtId="3" fontId="28" fillId="45" borderId="14">
      <alignment horizontal="center" vertical="center"/>
    </xf>
    <xf numFmtId="3" fontId="29" fillId="44" borderId="0">
      <alignment horizontal="left"/>
    </xf>
    <xf numFmtId="0" fontId="55" fillId="0" borderId="15" applyNumberFormat="0" applyFill="0" applyAlignment="0" applyProtection="0"/>
    <xf numFmtId="3" fontId="8" fillId="46" borderId="0">
      <alignment horizontal="right"/>
    </xf>
    <xf numFmtId="166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166" fontId="3" fillId="0" borderId="0" applyFont="0" applyFill="0" applyBorder="0" applyAlignment="0" applyProtection="0"/>
    <xf numFmtId="181" fontId="30" fillId="0" borderId="0">
      <alignment horizontal="center"/>
    </xf>
    <xf numFmtId="181" fontId="30" fillId="0" borderId="0" applyFont="0" applyFill="0" applyBorder="0" applyAlignment="0" applyProtection="0">
      <alignment horizontal="center"/>
    </xf>
    <xf numFmtId="182" fontId="24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3" fillId="0" borderId="0"/>
    <xf numFmtId="0" fontId="1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183" fontId="113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83" fontId="46" fillId="3" borderId="0" applyNumberFormat="0" applyBorder="0" applyAlignment="0" applyProtection="0"/>
    <xf numFmtId="0" fontId="46" fillId="3" borderId="0" applyNumberFormat="0" applyBorder="0" applyAlignment="0" applyProtection="0"/>
    <xf numFmtId="192" fontId="46" fillId="3" borderId="0" applyNumberFormat="0" applyBorder="0" applyAlignment="0" applyProtection="0"/>
    <xf numFmtId="183" fontId="46" fillId="5" borderId="0" applyNumberFormat="0" applyBorder="0" applyAlignment="0" applyProtection="0"/>
    <xf numFmtId="0" fontId="46" fillId="5" borderId="0" applyNumberFormat="0" applyBorder="0" applyAlignment="0" applyProtection="0"/>
    <xf numFmtId="192" fontId="46" fillId="5" borderId="0" applyNumberFormat="0" applyBorder="0" applyAlignment="0" applyProtection="0"/>
    <xf numFmtId="183" fontId="46" fillId="58" borderId="0" applyNumberFormat="0" applyBorder="0" applyAlignment="0" applyProtection="0"/>
    <xf numFmtId="0" fontId="46" fillId="58" borderId="0" applyNumberFormat="0" applyBorder="0" applyAlignment="0" applyProtection="0"/>
    <xf numFmtId="192" fontId="46" fillId="58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92" fontId="46" fillId="8" borderId="0" applyNumberFormat="0" applyBorder="0" applyAlignment="0" applyProtection="0"/>
    <xf numFmtId="183" fontId="46" fillId="10" borderId="0" applyNumberFormat="0" applyBorder="0" applyAlignment="0" applyProtection="0"/>
    <xf numFmtId="0" fontId="46" fillId="10" borderId="0" applyNumberFormat="0" applyBorder="0" applyAlignment="0" applyProtection="0"/>
    <xf numFmtId="192" fontId="46" fillId="10" borderId="0" applyNumberFormat="0" applyBorder="0" applyAlignment="0" applyProtection="0"/>
    <xf numFmtId="183" fontId="46" fillId="9" borderId="0" applyNumberFormat="0" applyBorder="0" applyAlignment="0" applyProtection="0"/>
    <xf numFmtId="0" fontId="46" fillId="9" borderId="0" applyNumberFormat="0" applyBorder="0" applyAlignment="0" applyProtection="0"/>
    <xf numFmtId="192" fontId="46" fillId="9" borderId="0" applyNumberFormat="0" applyBorder="0" applyAlignment="0" applyProtection="0"/>
    <xf numFmtId="183" fontId="46" fillId="3" borderId="0" applyNumberFormat="0" applyBorder="0" applyAlignment="0" applyProtection="0"/>
    <xf numFmtId="0" fontId="46" fillId="3" borderId="0" applyNumberFormat="0" applyBorder="0" applyAlignment="0" applyProtection="0"/>
    <xf numFmtId="183" fontId="46" fillId="5" borderId="0" applyNumberFormat="0" applyBorder="0" applyAlignment="0" applyProtection="0"/>
    <xf numFmtId="0" fontId="46" fillId="5" borderId="0" applyNumberFormat="0" applyBorder="0" applyAlignment="0" applyProtection="0"/>
    <xf numFmtId="183" fontId="46" fillId="58" borderId="0" applyNumberFormat="0" applyBorder="0" applyAlignment="0" applyProtection="0"/>
    <xf numFmtId="0" fontId="46" fillId="58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10" borderId="0" applyNumberFormat="0" applyBorder="0" applyAlignment="0" applyProtection="0"/>
    <xf numFmtId="0" fontId="46" fillId="10" borderId="0" applyNumberFormat="0" applyBorder="0" applyAlignment="0" applyProtection="0"/>
    <xf numFmtId="183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3" borderId="0" applyNumberFormat="0" applyBorder="0" applyAlignment="0" applyProtection="0"/>
    <xf numFmtId="192" fontId="114" fillId="0" borderId="0" applyNumberFormat="0" applyBorder="0" applyAlignment="0" applyProtection="0"/>
    <xf numFmtId="192" fontId="7" fillId="3" borderId="0" applyNumberFormat="0" applyBorder="0" applyAlignment="0" applyProtection="0"/>
    <xf numFmtId="183" fontId="7" fillId="3" borderId="0" applyNumberFormat="0" applyBorder="0" applyAlignment="0" applyProtection="0"/>
    <xf numFmtId="192" fontId="114" fillId="0" borderId="0" applyNumberFormat="0" applyBorder="0" applyAlignment="0" applyProtection="0"/>
    <xf numFmtId="0" fontId="46" fillId="5" borderId="0" applyNumberFormat="0" applyBorder="0" applyAlignment="0" applyProtection="0"/>
    <xf numFmtId="192" fontId="114" fillId="0" borderId="0" applyNumberFormat="0" applyBorder="0" applyAlignment="0" applyProtection="0"/>
    <xf numFmtId="192" fontId="7" fillId="5" borderId="0" applyNumberFormat="0" applyBorder="0" applyAlignment="0" applyProtection="0"/>
    <xf numFmtId="183" fontId="7" fillId="5" borderId="0" applyNumberFormat="0" applyBorder="0" applyAlignment="0" applyProtection="0"/>
    <xf numFmtId="192" fontId="114" fillId="0" borderId="0" applyNumberFormat="0" applyBorder="0" applyAlignment="0" applyProtection="0"/>
    <xf numFmtId="0" fontId="46" fillId="58" borderId="0" applyNumberFormat="0" applyBorder="0" applyAlignment="0" applyProtection="0"/>
    <xf numFmtId="192" fontId="114" fillId="0" borderId="0" applyNumberFormat="0" applyBorder="0" applyAlignment="0" applyProtection="0"/>
    <xf numFmtId="192" fontId="7" fillId="58" borderId="0" applyNumberFormat="0" applyBorder="0" applyAlignment="0" applyProtection="0"/>
    <xf numFmtId="183" fontId="7" fillId="58" borderId="0" applyNumberFormat="0" applyBorder="0" applyAlignment="0" applyProtection="0"/>
    <xf numFmtId="192" fontId="114" fillId="0" borderId="0" applyNumberFormat="0" applyBorder="0" applyAlignment="0" applyProtection="0"/>
    <xf numFmtId="0" fontId="46" fillId="8" borderId="0" applyNumberFormat="0" applyBorder="0" applyAlignment="0" applyProtection="0"/>
    <xf numFmtId="192" fontId="114" fillId="0" borderId="0" applyNumberFormat="0" applyBorder="0" applyAlignment="0" applyProtection="0"/>
    <xf numFmtId="192" fontId="7" fillId="8" borderId="0" applyNumberFormat="0" applyBorder="0" applyAlignment="0" applyProtection="0"/>
    <xf numFmtId="183" fontId="7" fillId="8" borderId="0" applyNumberFormat="0" applyBorder="0" applyAlignment="0" applyProtection="0"/>
    <xf numFmtId="192" fontId="114" fillId="0" borderId="0" applyNumberFormat="0" applyBorder="0" applyAlignment="0" applyProtection="0"/>
    <xf numFmtId="0" fontId="46" fillId="10" borderId="0" applyNumberFormat="0" applyBorder="0" applyAlignment="0" applyProtection="0"/>
    <xf numFmtId="192" fontId="114" fillId="0" borderId="0" applyNumberFormat="0" applyBorder="0" applyAlignment="0" applyProtection="0"/>
    <xf numFmtId="192" fontId="7" fillId="10" borderId="0" applyNumberFormat="0" applyBorder="0" applyAlignment="0" applyProtection="0"/>
    <xf numFmtId="183" fontId="7" fillId="10" borderId="0" applyNumberFormat="0" applyBorder="0" applyAlignment="0" applyProtection="0"/>
    <xf numFmtId="192" fontId="114" fillId="0" borderId="0" applyNumberFormat="0" applyBorder="0" applyAlignment="0" applyProtection="0"/>
    <xf numFmtId="0" fontId="46" fillId="9" borderId="0" applyNumberFormat="0" applyBorder="0" applyAlignment="0" applyProtection="0"/>
    <xf numFmtId="192" fontId="114" fillId="0" borderId="0" applyNumberFormat="0" applyBorder="0" applyAlignment="0" applyProtection="0"/>
    <xf numFmtId="192" fontId="7" fillId="9" borderId="0" applyNumberFormat="0" applyBorder="0" applyAlignment="0" applyProtection="0"/>
    <xf numFmtId="183" fontId="7" fillId="9" borderId="0" applyNumberFormat="0" applyBorder="0" applyAlignment="0" applyProtection="0"/>
    <xf numFmtId="192" fontId="114" fillId="0" borderId="0" applyNumberFormat="0" applyBorder="0" applyAlignment="0" applyProtection="0"/>
    <xf numFmtId="183" fontId="46" fillId="3" borderId="0" applyNumberFormat="0" applyBorder="0" applyAlignment="0" applyProtection="0"/>
    <xf numFmtId="0" fontId="46" fillId="3" borderId="0" applyNumberFormat="0" applyBorder="0" applyAlignment="0" applyProtection="0"/>
    <xf numFmtId="183" fontId="46" fillId="5" borderId="0" applyNumberFormat="0" applyBorder="0" applyAlignment="0" applyProtection="0"/>
    <xf numFmtId="0" fontId="46" fillId="5" borderId="0" applyNumberFormat="0" applyBorder="0" applyAlignment="0" applyProtection="0"/>
    <xf numFmtId="183" fontId="46" fillId="58" borderId="0" applyNumberFormat="0" applyBorder="0" applyAlignment="0" applyProtection="0"/>
    <xf numFmtId="0" fontId="46" fillId="58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10" borderId="0" applyNumberFormat="0" applyBorder="0" applyAlignment="0" applyProtection="0"/>
    <xf numFmtId="0" fontId="46" fillId="10" borderId="0" applyNumberFormat="0" applyBorder="0" applyAlignment="0" applyProtection="0"/>
    <xf numFmtId="183" fontId="46" fillId="9" borderId="0" applyNumberFormat="0" applyBorder="0" applyAlignment="0" applyProtection="0"/>
    <xf numFmtId="0" fontId="46" fillId="9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92" fontId="46" fillId="4" borderId="0" applyNumberFormat="0" applyBorder="0" applyAlignment="0" applyProtection="0"/>
    <xf numFmtId="183" fontId="46" fillId="6" borderId="0" applyNumberFormat="0" applyBorder="0" applyAlignment="0" applyProtection="0"/>
    <xf numFmtId="0" fontId="46" fillId="6" borderId="0" applyNumberFormat="0" applyBorder="0" applyAlignment="0" applyProtection="0"/>
    <xf numFmtId="192" fontId="46" fillId="6" borderId="0" applyNumberFormat="0" applyBorder="0" applyAlignment="0" applyProtection="0"/>
    <xf numFmtId="183" fontId="46" fillId="59" borderId="0" applyNumberFormat="0" applyBorder="0" applyAlignment="0" applyProtection="0"/>
    <xf numFmtId="0" fontId="46" fillId="59" borderId="0" applyNumberFormat="0" applyBorder="0" applyAlignment="0" applyProtection="0"/>
    <xf numFmtId="192" fontId="46" fillId="59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92" fontId="46" fillId="8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92" fontId="46" fillId="4" borderId="0" applyNumberFormat="0" applyBorder="0" applyAlignment="0" applyProtection="0"/>
    <xf numFmtId="183" fontId="46" fillId="12" borderId="0" applyNumberFormat="0" applyBorder="0" applyAlignment="0" applyProtection="0"/>
    <xf numFmtId="0" fontId="46" fillId="12" borderId="0" applyNumberFormat="0" applyBorder="0" applyAlignment="0" applyProtection="0"/>
    <xf numFmtId="192" fontId="46" fillId="12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6" borderId="0" applyNumberFormat="0" applyBorder="0" applyAlignment="0" applyProtection="0"/>
    <xf numFmtId="0" fontId="46" fillId="6" borderId="0" applyNumberFormat="0" applyBorder="0" applyAlignment="0" applyProtection="0"/>
    <xf numFmtId="183" fontId="46" fillId="59" borderId="0" applyNumberFormat="0" applyBorder="0" applyAlignment="0" applyProtection="0"/>
    <xf numFmtId="0" fontId="46" fillId="59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4" borderId="0" applyNumberFormat="0" applyBorder="0" applyAlignment="0" applyProtection="0"/>
    <xf numFmtId="192" fontId="114" fillId="0" borderId="0" applyNumberFormat="0" applyBorder="0" applyAlignment="0" applyProtection="0"/>
    <xf numFmtId="192" fontId="7" fillId="4" borderId="0" applyNumberFormat="0" applyBorder="0" applyAlignment="0" applyProtection="0"/>
    <xf numFmtId="183" fontId="7" fillId="4" borderId="0" applyNumberFormat="0" applyBorder="0" applyAlignment="0" applyProtection="0"/>
    <xf numFmtId="192" fontId="114" fillId="0" borderId="0" applyNumberFormat="0" applyBorder="0" applyAlignment="0" applyProtection="0"/>
    <xf numFmtId="0" fontId="46" fillId="6" borderId="0" applyNumberFormat="0" applyBorder="0" applyAlignment="0" applyProtection="0"/>
    <xf numFmtId="192" fontId="114" fillId="0" borderId="0" applyNumberFormat="0" applyBorder="0" applyAlignment="0" applyProtection="0"/>
    <xf numFmtId="192" fontId="7" fillId="6" borderId="0" applyNumberFormat="0" applyBorder="0" applyAlignment="0" applyProtection="0"/>
    <xf numFmtId="183" fontId="7" fillId="6" borderId="0" applyNumberFormat="0" applyBorder="0" applyAlignment="0" applyProtection="0"/>
    <xf numFmtId="192" fontId="114" fillId="0" borderId="0" applyNumberFormat="0" applyBorder="0" applyAlignment="0" applyProtection="0"/>
    <xf numFmtId="0" fontId="46" fillId="59" borderId="0" applyNumberFormat="0" applyBorder="0" applyAlignment="0" applyProtection="0"/>
    <xf numFmtId="192" fontId="114" fillId="0" borderId="0" applyNumberFormat="0" applyBorder="0" applyAlignment="0" applyProtection="0"/>
    <xf numFmtId="192" fontId="7" fillId="59" borderId="0" applyNumberFormat="0" applyBorder="0" applyAlignment="0" applyProtection="0"/>
    <xf numFmtId="183" fontId="7" fillId="59" borderId="0" applyNumberFormat="0" applyBorder="0" applyAlignment="0" applyProtection="0"/>
    <xf numFmtId="192" fontId="114" fillId="0" borderId="0" applyNumberFormat="0" applyBorder="0" applyAlignment="0" applyProtection="0"/>
    <xf numFmtId="0" fontId="46" fillId="8" borderId="0" applyNumberFormat="0" applyBorder="0" applyAlignment="0" applyProtection="0"/>
    <xf numFmtId="192" fontId="114" fillId="0" borderId="0" applyNumberFormat="0" applyBorder="0" applyAlignment="0" applyProtection="0"/>
    <xf numFmtId="192" fontId="7" fillId="8" borderId="0" applyNumberFormat="0" applyBorder="0" applyAlignment="0" applyProtection="0"/>
    <xf numFmtId="183" fontId="7" fillId="8" borderId="0" applyNumberFormat="0" applyBorder="0" applyAlignment="0" applyProtection="0"/>
    <xf numFmtId="192" fontId="114" fillId="0" borderId="0" applyNumberFormat="0" applyBorder="0" applyAlignment="0" applyProtection="0"/>
    <xf numFmtId="0" fontId="46" fillId="4" borderId="0" applyNumberFormat="0" applyBorder="0" applyAlignment="0" applyProtection="0"/>
    <xf numFmtId="192" fontId="114" fillId="0" borderId="0" applyNumberFormat="0" applyBorder="0" applyAlignment="0" applyProtection="0"/>
    <xf numFmtId="192" fontId="7" fillId="4" borderId="0" applyNumberFormat="0" applyBorder="0" applyAlignment="0" applyProtection="0"/>
    <xf numFmtId="183" fontId="7" fillId="4" borderId="0" applyNumberFormat="0" applyBorder="0" applyAlignment="0" applyProtection="0"/>
    <xf numFmtId="192" fontId="114" fillId="0" borderId="0" applyNumberFormat="0" applyBorder="0" applyAlignment="0" applyProtection="0"/>
    <xf numFmtId="0" fontId="46" fillId="12" borderId="0" applyNumberFormat="0" applyBorder="0" applyAlignment="0" applyProtection="0"/>
    <xf numFmtId="192" fontId="114" fillId="0" borderId="0" applyNumberFormat="0" applyBorder="0" applyAlignment="0" applyProtection="0"/>
    <xf numFmtId="192" fontId="7" fillId="12" borderId="0" applyNumberFormat="0" applyBorder="0" applyAlignment="0" applyProtection="0"/>
    <xf numFmtId="183" fontId="7" fillId="12" borderId="0" applyNumberFormat="0" applyBorder="0" applyAlignment="0" applyProtection="0"/>
    <xf numFmtId="192" fontId="114" fillId="0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6" borderId="0" applyNumberFormat="0" applyBorder="0" applyAlignment="0" applyProtection="0"/>
    <xf numFmtId="0" fontId="46" fillId="6" borderId="0" applyNumberFormat="0" applyBorder="0" applyAlignment="0" applyProtection="0"/>
    <xf numFmtId="183" fontId="46" fillId="59" borderId="0" applyNumberFormat="0" applyBorder="0" applyAlignment="0" applyProtection="0"/>
    <xf numFmtId="0" fontId="46" fillId="59" borderId="0" applyNumberFormat="0" applyBorder="0" applyAlignment="0" applyProtection="0"/>
    <xf numFmtId="183" fontId="46" fillId="8" borderId="0" applyNumberFormat="0" applyBorder="0" applyAlignment="0" applyProtection="0"/>
    <xf numFmtId="0" fontId="46" fillId="8" borderId="0" applyNumberFormat="0" applyBorder="0" applyAlignment="0" applyProtection="0"/>
    <xf numFmtId="183" fontId="46" fillId="4" borderId="0" applyNumberFormat="0" applyBorder="0" applyAlignment="0" applyProtection="0"/>
    <xf numFmtId="0" fontId="46" fillId="4" borderId="0" applyNumberFormat="0" applyBorder="0" applyAlignment="0" applyProtection="0"/>
    <xf numFmtId="183" fontId="46" fillId="12" borderId="0" applyNumberFormat="0" applyBorder="0" applyAlignment="0" applyProtection="0"/>
    <xf numFmtId="0" fontId="46" fillId="12" borderId="0" applyNumberFormat="0" applyBorder="0" applyAlignment="0" applyProtection="0"/>
    <xf numFmtId="183" fontId="47" fillId="60" borderId="0" applyNumberFormat="0" applyBorder="0" applyAlignment="0" applyProtection="0"/>
    <xf numFmtId="192" fontId="47" fillId="60" borderId="0" applyNumberFormat="0" applyBorder="0" applyAlignment="0" applyProtection="0"/>
    <xf numFmtId="183" fontId="47" fillId="6" borderId="0" applyNumberFormat="0" applyBorder="0" applyAlignment="0" applyProtection="0"/>
    <xf numFmtId="192" fontId="47" fillId="6" borderId="0" applyNumberFormat="0" applyBorder="0" applyAlignment="0" applyProtection="0"/>
    <xf numFmtId="183" fontId="47" fillId="59" borderId="0" applyNumberFormat="0" applyBorder="0" applyAlignment="0" applyProtection="0"/>
    <xf numFmtId="192" fontId="47" fillId="59" borderId="0" applyNumberFormat="0" applyBorder="0" applyAlignment="0" applyProtection="0"/>
    <xf numFmtId="183" fontId="47" fillId="61" borderId="0" applyNumberFormat="0" applyBorder="0" applyAlignment="0" applyProtection="0"/>
    <xf numFmtId="192" fontId="47" fillId="61" borderId="0" applyNumberFormat="0" applyBorder="0" applyAlignment="0" applyProtection="0"/>
    <xf numFmtId="183" fontId="47" fillId="14" borderId="0" applyNumberFormat="0" applyBorder="0" applyAlignment="0" applyProtection="0"/>
    <xf numFmtId="192" fontId="47" fillId="14" borderId="0" applyNumberFormat="0" applyBorder="0" applyAlignment="0" applyProtection="0"/>
    <xf numFmtId="183" fontId="47" fillId="62" borderId="0" applyNumberFormat="0" applyBorder="0" applyAlignment="0" applyProtection="0"/>
    <xf numFmtId="192" fontId="47" fillId="62" borderId="0" applyNumberFormat="0" applyBorder="0" applyAlignment="0" applyProtection="0"/>
    <xf numFmtId="183" fontId="47" fillId="60" borderId="0" applyNumberFormat="0" applyBorder="0" applyAlignment="0" applyProtection="0"/>
    <xf numFmtId="183" fontId="47" fillId="6" borderId="0" applyNumberFormat="0" applyBorder="0" applyAlignment="0" applyProtection="0"/>
    <xf numFmtId="183" fontId="47" fillId="59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62" borderId="0" applyNumberFormat="0" applyBorder="0" applyAlignment="0" applyProtection="0"/>
    <xf numFmtId="192" fontId="15" fillId="60" borderId="0" applyNumberFormat="0" applyBorder="0" applyAlignment="0" applyProtection="0"/>
    <xf numFmtId="183" fontId="15" fillId="60" borderId="0" applyNumberFormat="0" applyBorder="0" applyAlignment="0" applyProtection="0"/>
    <xf numFmtId="192" fontId="15" fillId="6" borderId="0" applyNumberFormat="0" applyBorder="0" applyAlignment="0" applyProtection="0"/>
    <xf numFmtId="183" fontId="15" fillId="6" borderId="0" applyNumberFormat="0" applyBorder="0" applyAlignment="0" applyProtection="0"/>
    <xf numFmtId="192" fontId="15" fillId="59" borderId="0" applyNumberFormat="0" applyBorder="0" applyAlignment="0" applyProtection="0"/>
    <xf numFmtId="183" fontId="15" fillId="59" borderId="0" applyNumberFormat="0" applyBorder="0" applyAlignment="0" applyProtection="0"/>
    <xf numFmtId="192" fontId="15" fillId="61" borderId="0" applyNumberFormat="0" applyBorder="0" applyAlignment="0" applyProtection="0"/>
    <xf numFmtId="183" fontId="15" fillId="61" borderId="0" applyNumberFormat="0" applyBorder="0" applyAlignment="0" applyProtection="0"/>
    <xf numFmtId="192" fontId="15" fillId="14" borderId="0" applyNumberFormat="0" applyBorder="0" applyAlignment="0" applyProtection="0"/>
    <xf numFmtId="183" fontId="15" fillId="14" borderId="0" applyNumberFormat="0" applyBorder="0" applyAlignment="0" applyProtection="0"/>
    <xf numFmtId="192" fontId="15" fillId="62" borderId="0" applyNumberFormat="0" applyBorder="0" applyAlignment="0" applyProtection="0"/>
    <xf numFmtId="183" fontId="15" fillId="62" borderId="0" applyNumberFormat="0" applyBorder="0" applyAlignment="0" applyProtection="0"/>
    <xf numFmtId="183" fontId="47" fillId="60" borderId="0" applyNumberFormat="0" applyBorder="0" applyAlignment="0" applyProtection="0"/>
    <xf numFmtId="183" fontId="47" fillId="6" borderId="0" applyNumberFormat="0" applyBorder="0" applyAlignment="0" applyProtection="0"/>
    <xf numFmtId="183" fontId="47" fillId="59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62" borderId="0" applyNumberFormat="0" applyBorder="0" applyAlignment="0" applyProtection="0"/>
    <xf numFmtId="183" fontId="47" fillId="63" borderId="0" applyNumberFormat="0" applyBorder="0" applyAlignment="0" applyProtection="0"/>
    <xf numFmtId="0" fontId="46" fillId="64" borderId="0" applyNumberFormat="0" applyBorder="0" applyAlignment="0" applyProtection="0"/>
    <xf numFmtId="0" fontId="46" fillId="65" borderId="0" applyNumberFormat="0" applyBorder="0" applyAlignment="0" applyProtection="0"/>
    <xf numFmtId="0" fontId="47" fillId="66" borderId="0" applyNumberFormat="0" applyBorder="0" applyAlignment="0" applyProtection="0"/>
    <xf numFmtId="192" fontId="47" fillId="63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183" fontId="47" fillId="23" borderId="0" applyNumberFormat="0" applyBorder="0" applyAlignment="0" applyProtection="0"/>
    <xf numFmtId="0" fontId="46" fillId="68" borderId="0" applyNumberFormat="0" applyBorder="0" applyAlignment="0" applyProtection="0"/>
    <xf numFmtId="0" fontId="46" fillId="69" borderId="0" applyNumberFormat="0" applyBorder="0" applyAlignment="0" applyProtection="0"/>
    <xf numFmtId="0" fontId="47" fillId="70" borderId="0" applyNumberFormat="0" applyBorder="0" applyAlignment="0" applyProtection="0"/>
    <xf numFmtId="192" fontId="47" fillId="23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183" fontId="47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47" fillId="75" borderId="0" applyNumberFormat="0" applyBorder="0" applyAlignment="0" applyProtection="0"/>
    <xf numFmtId="192" fontId="47" fillId="72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183" fontId="47" fillId="61" borderId="0" applyNumberFormat="0" applyBorder="0" applyAlignment="0" applyProtection="0"/>
    <xf numFmtId="0" fontId="46" fillId="74" borderId="0" applyNumberFormat="0" applyBorder="0" applyAlignment="0" applyProtection="0"/>
    <xf numFmtId="0" fontId="46" fillId="75" borderId="0" applyNumberFormat="0" applyBorder="0" applyAlignment="0" applyProtection="0"/>
    <xf numFmtId="0" fontId="47" fillId="75" borderId="0" applyNumberFormat="0" applyBorder="0" applyAlignment="0" applyProtection="0"/>
    <xf numFmtId="192" fontId="47" fillId="61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0" fontId="47" fillId="76" borderId="0" applyNumberFormat="0" applyBorder="0" applyAlignment="0" applyProtection="0"/>
    <xf numFmtId="183" fontId="47" fillId="14" borderId="0" applyNumberFormat="0" applyBorder="0" applyAlignment="0" applyProtection="0"/>
    <xf numFmtId="0" fontId="46" fillId="64" borderId="0" applyNumberFormat="0" applyBorder="0" applyAlignment="0" applyProtection="0"/>
    <xf numFmtId="0" fontId="46" fillId="65" borderId="0" applyNumberFormat="0" applyBorder="0" applyAlignment="0" applyProtection="0"/>
    <xf numFmtId="0" fontId="47" fillId="65" borderId="0" applyNumberFormat="0" applyBorder="0" applyAlignment="0" applyProtection="0"/>
    <xf numFmtId="192" fontId="47" fillId="14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0" fontId="47" fillId="77" borderId="0" applyNumberFormat="0" applyBorder="0" applyAlignment="0" applyProtection="0"/>
    <xf numFmtId="183" fontId="47" fillId="13" borderId="0" applyNumberFormat="0" applyBorder="0" applyAlignment="0" applyProtection="0"/>
    <xf numFmtId="0" fontId="46" fillId="78" borderId="0" applyNumberFormat="0" applyBorder="0" applyAlignment="0" applyProtection="0"/>
    <xf numFmtId="0" fontId="46" fillId="69" borderId="0" applyNumberFormat="0" applyBorder="0" applyAlignment="0" applyProtection="0"/>
    <xf numFmtId="0" fontId="47" fillId="79" borderId="0" applyNumberFormat="0" applyBorder="0" applyAlignment="0" applyProtection="0"/>
    <xf numFmtId="192" fontId="47" fillId="13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0" fontId="47" fillId="80" borderId="0" applyNumberFormat="0" applyBorder="0" applyAlignment="0" applyProtection="0"/>
    <xf numFmtId="183" fontId="51" fillId="5" borderId="0" applyNumberFormat="0" applyBorder="0" applyAlignment="0" applyProtection="0"/>
    <xf numFmtId="192" fontId="51" fillId="5" borderId="0" applyNumberFormat="0" applyBorder="0" applyAlignment="0" applyProtection="0"/>
    <xf numFmtId="0" fontId="115" fillId="69" borderId="0" applyNumberFormat="0" applyBorder="0" applyAlignment="0" applyProtection="0"/>
    <xf numFmtId="192" fontId="116" fillId="58" borderId="0" applyNumberFormat="0" applyBorder="0" applyAlignment="0" applyProtection="0"/>
    <xf numFmtId="183" fontId="116" fillId="58" borderId="0" applyNumberFormat="0" applyBorder="0" applyAlignment="0" applyProtection="0"/>
    <xf numFmtId="183" fontId="48" fillId="58" borderId="0" applyNumberFormat="0" applyBorder="0" applyAlignment="0" applyProtection="0"/>
    <xf numFmtId="183" fontId="3" fillId="0" borderId="0"/>
    <xf numFmtId="183" fontId="117" fillId="0" borderId="120" applyNumberFormat="0" applyFill="0" applyAlignment="0" applyProtection="0"/>
    <xf numFmtId="183" fontId="118" fillId="0" borderId="121" applyNumberFormat="0" applyFill="0" applyAlignment="0" applyProtection="0"/>
    <xf numFmtId="183" fontId="119" fillId="0" borderId="122" applyNumberFormat="0" applyFill="0" applyAlignment="0" applyProtection="0"/>
    <xf numFmtId="183" fontId="119" fillId="0" borderId="0" applyNumberFormat="0" applyFill="0" applyBorder="0" applyAlignment="0" applyProtection="0"/>
    <xf numFmtId="183" fontId="120" fillId="18" borderId="3" applyNumberFormat="0" applyAlignment="0" applyProtection="0"/>
    <xf numFmtId="183" fontId="120" fillId="18" borderId="3" applyNumberFormat="0" applyAlignment="0" applyProtection="0"/>
    <xf numFmtId="192" fontId="120" fillId="18" borderId="3" applyNumberFormat="0" applyAlignment="0" applyProtection="0"/>
    <xf numFmtId="0" fontId="121" fillId="81" borderId="3" applyNumberFormat="0" applyAlignment="0" applyProtection="0"/>
    <xf numFmtId="0" fontId="121" fillId="81" borderId="3" applyNumberFormat="0" applyAlignment="0" applyProtection="0"/>
    <xf numFmtId="183" fontId="120" fillId="18" borderId="3" applyNumberFormat="0" applyAlignment="0" applyProtection="0"/>
    <xf numFmtId="192" fontId="122" fillId="18" borderId="3" applyNumberFormat="0" applyAlignment="0" applyProtection="0"/>
    <xf numFmtId="183" fontId="122" fillId="18" borderId="3" applyNumberFormat="0" applyAlignment="0" applyProtection="0"/>
    <xf numFmtId="0" fontId="123" fillId="0" borderId="0"/>
    <xf numFmtId="183" fontId="124" fillId="0" borderId="0"/>
    <xf numFmtId="183" fontId="49" fillId="20" borderId="4" applyNumberFormat="0" applyAlignment="0" applyProtection="0"/>
    <xf numFmtId="183" fontId="125" fillId="0" borderId="123" applyNumberFormat="0" applyFill="0" applyAlignment="0" applyProtection="0"/>
    <xf numFmtId="192" fontId="32" fillId="20" borderId="4" applyNumberFormat="0" applyAlignment="0" applyProtection="0"/>
    <xf numFmtId="183" fontId="32" fillId="20" borderId="4" applyNumberFormat="0" applyAlignment="0" applyProtection="0"/>
    <xf numFmtId="183" fontId="125" fillId="0" borderId="123" applyNumberFormat="0" applyFill="0" applyAlignment="0" applyProtection="0"/>
    <xf numFmtId="192" fontId="126" fillId="0" borderId="123" applyNumberFormat="0" applyFill="0" applyAlignment="0" applyProtection="0"/>
    <xf numFmtId="183" fontId="126" fillId="0" borderId="123" applyNumberFormat="0" applyFill="0" applyAlignment="0" applyProtection="0"/>
    <xf numFmtId="183" fontId="49" fillId="20" borderId="4" applyNumberFormat="0" applyAlignment="0" applyProtection="0"/>
    <xf numFmtId="192" fontId="49" fillId="20" borderId="4" applyNumberFormat="0" applyAlignment="0" applyProtection="0"/>
    <xf numFmtId="0" fontId="49" fillId="70" borderId="4" applyNumberFormat="0" applyAlignment="0" applyProtection="0"/>
    <xf numFmtId="183" fontId="127" fillId="0" borderId="0" applyNumberFormat="0" applyFill="0" applyBorder="0" applyAlignment="0" applyProtection="0">
      <alignment vertical="top"/>
      <protection locked="0"/>
    </xf>
    <xf numFmtId="193" fontId="3" fillId="0" borderId="0" applyFont="0" applyFill="0" applyBorder="0" applyAlignment="0" applyProtection="0"/>
    <xf numFmtId="3" fontId="128" fillId="0" borderId="0" applyFont="0" applyFill="0" applyBorder="0" applyAlignment="0" applyProtection="0"/>
    <xf numFmtId="183" fontId="47" fillId="63" borderId="0" applyNumberFormat="0" applyBorder="0" applyAlignment="0" applyProtection="0"/>
    <xf numFmtId="183" fontId="47" fillId="23" borderId="0" applyNumberFormat="0" applyBorder="0" applyAlignment="0" applyProtection="0"/>
    <xf numFmtId="183" fontId="47" fillId="72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13" borderId="0" applyNumberFormat="0" applyBorder="0" applyAlignment="0" applyProtection="0"/>
    <xf numFmtId="183" fontId="48" fillId="58" borderId="0" applyNumberFormat="0" applyBorder="0" applyAlignment="0" applyProtection="0"/>
    <xf numFmtId="194" fontId="114" fillId="0" borderId="0" applyFont="0" applyFill="0" applyBorder="0" applyAlignment="0" applyProtection="0"/>
    <xf numFmtId="167" fontId="114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83" fontId="128" fillId="0" borderId="0" applyFont="0" applyFill="0" applyBorder="0" applyAlignment="0" applyProtection="0"/>
    <xf numFmtId="0" fontId="55" fillId="82" borderId="0" applyNumberFormat="0" applyBorder="0" applyAlignment="0" applyProtection="0"/>
    <xf numFmtId="0" fontId="55" fillId="83" borderId="0" applyNumberFormat="0" applyBorder="0" applyAlignment="0" applyProtection="0"/>
    <xf numFmtId="0" fontId="55" fillId="84" borderId="0" applyNumberFormat="0" applyBorder="0" applyAlignment="0" applyProtection="0"/>
    <xf numFmtId="183" fontId="119" fillId="0" borderId="0" applyNumberFormat="0" applyFill="0" applyBorder="0" applyAlignment="0" applyProtection="0"/>
    <xf numFmtId="192" fontId="15" fillId="63" borderId="0" applyNumberFormat="0" applyBorder="0" applyAlignment="0" applyProtection="0"/>
    <xf numFmtId="183" fontId="15" fillId="63" borderId="0" applyNumberFormat="0" applyBorder="0" applyAlignment="0" applyProtection="0"/>
    <xf numFmtId="192" fontId="15" fillId="23" borderId="0" applyNumberFormat="0" applyBorder="0" applyAlignment="0" applyProtection="0"/>
    <xf numFmtId="183" fontId="15" fillId="23" borderId="0" applyNumberFormat="0" applyBorder="0" applyAlignment="0" applyProtection="0"/>
    <xf numFmtId="192" fontId="15" fillId="72" borderId="0" applyNumberFormat="0" applyBorder="0" applyAlignment="0" applyProtection="0"/>
    <xf numFmtId="183" fontId="15" fillId="72" borderId="0" applyNumberFormat="0" applyBorder="0" applyAlignment="0" applyProtection="0"/>
    <xf numFmtId="192" fontId="15" fillId="61" borderId="0" applyNumberFormat="0" applyBorder="0" applyAlignment="0" applyProtection="0"/>
    <xf numFmtId="183" fontId="15" fillId="61" borderId="0" applyNumberFormat="0" applyBorder="0" applyAlignment="0" applyProtection="0"/>
    <xf numFmtId="192" fontId="15" fillId="14" borderId="0" applyNumberFormat="0" applyBorder="0" applyAlignment="0" applyProtection="0"/>
    <xf numFmtId="183" fontId="15" fillId="14" borderId="0" applyNumberFormat="0" applyBorder="0" applyAlignment="0" applyProtection="0"/>
    <xf numFmtId="192" fontId="15" fillId="13" borderId="0" applyNumberFormat="0" applyBorder="0" applyAlignment="0" applyProtection="0"/>
    <xf numFmtId="183" fontId="15" fillId="13" borderId="0" applyNumberFormat="0" applyBorder="0" applyAlignment="0" applyProtection="0"/>
    <xf numFmtId="183" fontId="47" fillId="63" borderId="0" applyNumberFormat="0" applyBorder="0" applyAlignment="0" applyProtection="0"/>
    <xf numFmtId="183" fontId="47" fillId="23" borderId="0" applyNumberFormat="0" applyBorder="0" applyAlignment="0" applyProtection="0"/>
    <xf numFmtId="183" fontId="47" fillId="72" borderId="0" applyNumberFormat="0" applyBorder="0" applyAlignment="0" applyProtection="0"/>
    <xf numFmtId="183" fontId="47" fillId="61" borderId="0" applyNumberFormat="0" applyBorder="0" applyAlignment="0" applyProtection="0"/>
    <xf numFmtId="183" fontId="47" fillId="14" borderId="0" applyNumberFormat="0" applyBorder="0" applyAlignment="0" applyProtection="0"/>
    <xf numFmtId="183" fontId="47" fillId="13" borderId="0" applyNumberFormat="0" applyBorder="0" applyAlignment="0" applyProtection="0"/>
    <xf numFmtId="183" fontId="50" fillId="9" borderId="3" applyNumberFormat="0" applyAlignment="0" applyProtection="0"/>
    <xf numFmtId="192" fontId="129" fillId="9" borderId="3" applyNumberFormat="0" applyAlignment="0" applyProtection="0"/>
    <xf numFmtId="183" fontId="129" fillId="9" borderId="3" applyNumberFormat="0" applyAlignment="0" applyProtection="0"/>
    <xf numFmtId="180" fontId="35" fillId="0" borderId="0"/>
    <xf numFmtId="180" fontId="35" fillId="0" borderId="0"/>
    <xf numFmtId="180" fontId="35" fillId="0" borderId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80" fontId="130" fillId="0" borderId="0"/>
    <xf numFmtId="180" fontId="3" fillId="0" borderId="0"/>
    <xf numFmtId="183" fontId="54" fillId="0" borderId="0" applyNumberFormat="0" applyFill="0" applyBorder="0" applyAlignment="0" applyProtection="0"/>
    <xf numFmtId="192" fontId="54" fillId="0" borderId="0" applyNumberFormat="0" applyFill="0" applyBorder="0" applyAlignment="0" applyProtection="0"/>
    <xf numFmtId="2" fontId="128" fillId="0" borderId="0" applyFont="0" applyFill="0" applyBorder="0" applyAlignment="0" applyProtection="0"/>
    <xf numFmtId="183" fontId="48" fillId="58" borderId="0" applyNumberFormat="0" applyBorder="0" applyAlignment="0" applyProtection="0"/>
    <xf numFmtId="192" fontId="48" fillId="58" borderId="0" applyNumberFormat="0" applyBorder="0" applyAlignment="0" applyProtection="0"/>
    <xf numFmtId="0" fontId="48" fillId="85" borderId="0" applyNumberFormat="0" applyBorder="0" applyAlignment="0" applyProtection="0"/>
    <xf numFmtId="38" fontId="58" fillId="45" borderId="0" applyNumberFormat="0" applyBorder="0" applyAlignment="0" applyProtection="0"/>
    <xf numFmtId="38" fontId="58" fillId="45" borderId="0" applyNumberFormat="0" applyBorder="0" applyAlignment="0" applyProtection="0"/>
    <xf numFmtId="183" fontId="131" fillId="0" borderId="0">
      <alignment horizontal="left"/>
    </xf>
    <xf numFmtId="183" fontId="5" fillId="0" borderId="124" applyNumberFormat="0" applyAlignment="0" applyProtection="0">
      <alignment horizontal="left" vertical="center"/>
    </xf>
    <xf numFmtId="183" fontId="5" fillId="0" borderId="17">
      <alignment horizontal="left" vertical="center"/>
    </xf>
    <xf numFmtId="183" fontId="5" fillId="0" borderId="17">
      <alignment horizontal="left" vertical="center"/>
    </xf>
    <xf numFmtId="183" fontId="117" fillId="0" borderId="120" applyNumberFormat="0" applyFill="0" applyAlignment="0" applyProtection="0"/>
    <xf numFmtId="192" fontId="117" fillId="0" borderId="120" applyNumberFormat="0" applyFill="0" applyAlignment="0" applyProtection="0"/>
    <xf numFmtId="0" fontId="61" fillId="0" borderId="125" applyNumberFormat="0" applyFill="0" applyAlignment="0" applyProtection="0"/>
    <xf numFmtId="183" fontId="118" fillId="0" borderId="121" applyNumberFormat="0" applyFill="0" applyAlignment="0" applyProtection="0"/>
    <xf numFmtId="192" fontId="118" fillId="0" borderId="121" applyNumberFormat="0" applyFill="0" applyAlignment="0" applyProtection="0"/>
    <xf numFmtId="0" fontId="62" fillId="0" borderId="121" applyNumberFormat="0" applyFill="0" applyAlignment="0" applyProtection="0"/>
    <xf numFmtId="183" fontId="119" fillId="0" borderId="122" applyNumberFormat="0" applyFill="0" applyAlignment="0" applyProtection="0"/>
    <xf numFmtId="192" fontId="119" fillId="0" borderId="122" applyNumberFormat="0" applyFill="0" applyAlignment="0" applyProtection="0"/>
    <xf numFmtId="0" fontId="63" fillId="0" borderId="126" applyNumberFormat="0" applyFill="0" applyAlignment="0" applyProtection="0"/>
    <xf numFmtId="183" fontId="119" fillId="0" borderId="0" applyNumberFormat="0" applyFill="0" applyBorder="0" applyAlignment="0" applyProtection="0"/>
    <xf numFmtId="192" fontId="11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92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83" fontId="51" fillId="5" borderId="0" applyNumberFormat="0" applyBorder="0" applyAlignment="0" applyProtection="0"/>
    <xf numFmtId="192" fontId="134" fillId="5" borderId="0" applyNumberFormat="0" applyBorder="0" applyAlignment="0" applyProtection="0"/>
    <xf numFmtId="183" fontId="134" fillId="5" borderId="0" applyNumberFormat="0" applyBorder="0" applyAlignment="0" applyProtection="0"/>
    <xf numFmtId="183" fontId="50" fillId="9" borderId="3" applyNumberFormat="0" applyAlignment="0" applyProtection="0"/>
    <xf numFmtId="10" fontId="58" fillId="45" borderId="6" applyNumberFormat="0" applyBorder="0" applyAlignment="0" applyProtection="0"/>
    <xf numFmtId="10" fontId="58" fillId="45" borderId="6" applyNumberFormat="0" applyBorder="0" applyAlignment="0" applyProtection="0"/>
    <xf numFmtId="183" fontId="50" fillId="9" borderId="3" applyNumberFormat="0" applyAlignment="0" applyProtection="0"/>
    <xf numFmtId="192" fontId="50" fillId="9" borderId="3" applyNumberFormat="0" applyAlignment="0" applyProtection="0"/>
    <xf numFmtId="0" fontId="135" fillId="79" borderId="3" applyNumberFormat="0" applyAlignment="0" applyProtection="0"/>
    <xf numFmtId="0" fontId="135" fillId="79" borderId="3" applyNumberFormat="0" applyAlignment="0" applyProtection="0"/>
    <xf numFmtId="0" fontId="135" fillId="79" borderId="3" applyNumberFormat="0" applyAlignment="0" applyProtection="0"/>
    <xf numFmtId="183" fontId="50" fillId="11" borderId="3" applyNumberFormat="0" applyAlignment="0" applyProtection="0"/>
    <xf numFmtId="183" fontId="125" fillId="0" borderId="123" applyNumberFormat="0" applyFill="0" applyAlignment="0" applyProtection="0"/>
    <xf numFmtId="192" fontId="125" fillId="0" borderId="123" applyNumberFormat="0" applyFill="0" applyAlignment="0" applyProtection="0"/>
    <xf numFmtId="0" fontId="136" fillId="0" borderId="127" applyNumberFormat="0" applyFill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3" fontId="137" fillId="0" borderId="128"/>
    <xf numFmtId="42" fontId="138" fillId="0" borderId="0" applyFont="0" applyFill="0" applyBorder="0" applyAlignment="0" applyProtection="0"/>
    <xf numFmtId="42" fontId="138" fillId="0" borderId="0" applyFont="0" applyFill="0" applyBorder="0" applyAlignment="0" applyProtection="0"/>
    <xf numFmtId="42" fontId="138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7" fontId="3" fillId="0" borderId="0" applyFont="0" applyFill="0" applyBorder="0" applyAlignment="0" applyProtection="0"/>
    <xf numFmtId="44" fontId="46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170" fontId="7" fillId="0" borderId="0" applyBorder="0" applyProtection="0"/>
    <xf numFmtId="200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92" fontId="139" fillId="11" borderId="0" applyNumberFormat="0" applyBorder="0" applyAlignment="0" applyProtection="0"/>
    <xf numFmtId="183" fontId="139" fillId="11" borderId="0" applyNumberFormat="0" applyBorder="0" applyAlignment="0" applyProtection="0"/>
    <xf numFmtId="183" fontId="140" fillId="11" borderId="0" applyNumberFormat="0" applyBorder="0" applyAlignment="0" applyProtection="0"/>
    <xf numFmtId="192" fontId="140" fillId="11" borderId="0" applyNumberFormat="0" applyBorder="0" applyAlignment="0" applyProtection="0"/>
    <xf numFmtId="0" fontId="140" fillId="79" borderId="0" applyNumberFormat="0" applyBorder="0" applyAlignment="0" applyProtection="0"/>
    <xf numFmtId="183" fontId="140" fillId="11" borderId="0" applyNumberFormat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201" fontId="142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/>
    <xf numFmtId="183" fontId="1" fillId="0" borderId="0"/>
    <xf numFmtId="192" fontId="114" fillId="0" borderId="0"/>
    <xf numFmtId="18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9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14" fillId="0" borderId="0"/>
    <xf numFmtId="183" fontId="1" fillId="0" borderId="0"/>
    <xf numFmtId="183" fontId="1" fillId="0" borderId="0"/>
    <xf numFmtId="0" fontId="3" fillId="0" borderId="0" applyAlignment="0">
      <alignment vertical="center" wrapText="1"/>
    </xf>
    <xf numFmtId="192" fontId="114" fillId="0" borderId="0"/>
    <xf numFmtId="192" fontId="114" fillId="0" borderId="0"/>
    <xf numFmtId="192" fontId="114" fillId="0" borderId="0"/>
    <xf numFmtId="183" fontId="1" fillId="0" borderId="0"/>
    <xf numFmtId="183" fontId="1" fillId="0" borderId="0"/>
    <xf numFmtId="0" fontId="3" fillId="0" borderId="0"/>
    <xf numFmtId="192" fontId="114" fillId="0" borderId="0"/>
    <xf numFmtId="183" fontId="1" fillId="0" borderId="0"/>
    <xf numFmtId="0" fontId="3" fillId="0" borderId="0" applyAlignment="0">
      <alignment vertical="center" wrapText="1"/>
    </xf>
    <xf numFmtId="0" fontId="3" fillId="0" borderId="0">
      <alignment vertical="top"/>
    </xf>
    <xf numFmtId="192" fontId="114" fillId="0" borderId="0"/>
    <xf numFmtId="192" fontId="114" fillId="0" borderId="0"/>
    <xf numFmtId="192" fontId="1" fillId="0" borderId="0"/>
    <xf numFmtId="183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114" fillId="0" borderId="0"/>
    <xf numFmtId="192" fontId="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1" fillId="0" borderId="0"/>
    <xf numFmtId="0" fontId="3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1" fillId="0" borderId="0"/>
    <xf numFmtId="0" fontId="3" fillId="0" borderId="0"/>
    <xf numFmtId="0" fontId="3" fillId="0" borderId="0"/>
    <xf numFmtId="0" fontId="1" fillId="0" borderId="0"/>
    <xf numFmtId="0" fontId="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14" fillId="18" borderId="7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83" fontId="46" fillId="7" borderId="8" applyNumberFormat="0" applyFont="0" applyAlignment="0" applyProtection="0"/>
    <xf numFmtId="0" fontId="46" fillId="7" borderId="8" applyNumberFormat="0" applyFont="0" applyAlignment="0" applyProtection="0"/>
    <xf numFmtId="192" fontId="114" fillId="0" borderId="0" applyNumberFormat="0" applyFont="0" applyAlignment="0" applyProtection="0"/>
    <xf numFmtId="0" fontId="46" fillId="7" borderId="8" applyNumberFormat="0" applyFont="0" applyAlignment="0" applyProtection="0"/>
    <xf numFmtId="192" fontId="7" fillId="7" borderId="8" applyNumberFormat="0" applyFont="0" applyAlignment="0" applyProtection="0"/>
    <xf numFmtId="183" fontId="7" fillId="7" borderId="8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92" fontId="114" fillId="0" borderId="0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83" fontId="3" fillId="7" borderId="8" applyNumberFormat="0" applyFont="0" applyAlignment="0" applyProtection="0"/>
    <xf numFmtId="192" fontId="3" fillId="7" borderId="8" applyNumberFormat="0" applyFont="0" applyAlignment="0" applyProtection="0"/>
    <xf numFmtId="0" fontId="3" fillId="78" borderId="8" applyNumberFormat="0" applyFont="0" applyAlignment="0" applyProtection="0"/>
    <xf numFmtId="0" fontId="3" fillId="78" borderId="8" applyNumberFormat="0" applyFont="0" applyAlignment="0" applyProtection="0"/>
    <xf numFmtId="183" fontId="14" fillId="0" borderId="0">
      <alignment textRotation="255"/>
    </xf>
    <xf numFmtId="183" fontId="52" fillId="18" borderId="9" applyNumberFormat="0" applyAlignment="0" applyProtection="0"/>
    <xf numFmtId="183" fontId="52" fillId="18" borderId="9" applyNumberFormat="0" applyAlignment="0" applyProtection="0"/>
    <xf numFmtId="192" fontId="52" fillId="18" borderId="9" applyNumberFormat="0" applyAlignment="0" applyProtection="0"/>
    <xf numFmtId="0" fontId="52" fillId="81" borderId="9" applyNumberFormat="0" applyAlignment="0" applyProtection="0"/>
    <xf numFmtId="0" fontId="52" fillId="81" borderId="9" applyNumberFormat="0" applyAlignment="0" applyProtection="0"/>
    <xf numFmtId="202" fontId="7" fillId="19" borderId="0">
      <alignment horizontal="right"/>
    </xf>
    <xf numFmtId="183" fontId="143" fillId="86" borderId="0">
      <alignment horizontal="center"/>
    </xf>
    <xf numFmtId="183" fontId="32" fillId="87" borderId="7"/>
    <xf numFmtId="183" fontId="144" fillId="19" borderId="0" applyBorder="0">
      <alignment horizontal="centerContinuous"/>
    </xf>
    <xf numFmtId="183" fontId="145" fillId="87" borderId="0" applyBorder="0">
      <alignment horizontal="centerContinuous"/>
    </xf>
    <xf numFmtId="183" fontId="52" fillId="19" borderId="9" applyNumberFormat="0" applyAlignment="0" applyProtection="0"/>
    <xf numFmtId="178" fontId="4" fillId="0" borderId="0" applyFont="0">
      <alignment horizontal="centerContinuous"/>
    </xf>
    <xf numFmtId="178" fontId="4" fillId="0" borderId="0" applyFont="0">
      <alignment horizontal="centerContinuous"/>
    </xf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3" fillId="0" borderId="0">
      <protection locked="0"/>
    </xf>
    <xf numFmtId="183" fontId="3" fillId="0" borderId="0">
      <protection locked="0"/>
    </xf>
    <xf numFmtId="183" fontId="3" fillId="0" borderId="0">
      <protection locked="0"/>
    </xf>
    <xf numFmtId="183" fontId="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quotePrefix="1">
      <protection locked="0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quotePrefix="1">
      <protection locked="0"/>
    </xf>
    <xf numFmtId="9" fontId="1" fillId="0" borderId="0" applyFont="0" applyFill="0" applyBorder="0" applyAlignment="0" applyProtection="0"/>
    <xf numFmtId="9" fontId="3" fillId="0" borderId="0" quotePrefix="1">
      <protection locked="0"/>
    </xf>
    <xf numFmtId="9" fontId="3" fillId="0" borderId="0" quotePrefix="1">
      <protection locked="0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183" fontId="23" fillId="0" borderId="128">
      <alignment horizontal="center"/>
    </xf>
    <xf numFmtId="3" fontId="14" fillId="0" borderId="0" applyFont="0" applyFill="0" applyBorder="0" applyAlignment="0" applyProtection="0"/>
    <xf numFmtId="183" fontId="14" fillId="88" borderId="0" applyNumberFormat="0" applyFont="0" applyBorder="0" applyAlignment="0" applyProtection="0"/>
    <xf numFmtId="183" fontId="52" fillId="18" borderId="9" applyNumberFormat="0" applyAlignment="0" applyProtection="0"/>
    <xf numFmtId="192" fontId="146" fillId="18" borderId="9" applyNumberFormat="0" applyAlignment="0" applyProtection="0"/>
    <xf numFmtId="183" fontId="146" fillId="18" borderId="9" applyNumberFormat="0" applyAlignment="0" applyProtection="0"/>
    <xf numFmtId="183" fontId="52" fillId="18" borderId="9" applyNumberFormat="0" applyAlignment="0" applyProtection="0"/>
    <xf numFmtId="183" fontId="52" fillId="18" borderId="9" applyNumberFormat="0" applyAlignment="0" applyProtection="0"/>
    <xf numFmtId="4" fontId="8" fillId="11" borderId="129" applyNumberFormat="0" applyProtection="0">
      <alignment vertical="center"/>
    </xf>
    <xf numFmtId="4" fontId="8" fillId="11" borderId="129" applyNumberFormat="0" applyProtection="0">
      <alignment vertical="center"/>
    </xf>
    <xf numFmtId="4" fontId="147" fillId="11" borderId="129" applyNumberFormat="0" applyProtection="0">
      <alignment vertical="center"/>
    </xf>
    <xf numFmtId="4" fontId="8" fillId="11" borderId="129" applyNumberFormat="0" applyProtection="0">
      <alignment horizontal="left" vertical="center" indent="1"/>
    </xf>
    <xf numFmtId="0" fontId="8" fillId="11" borderId="129" applyNumberFormat="0" applyProtection="0">
      <alignment horizontal="left" vertical="top" indent="1"/>
    </xf>
    <xf numFmtId="4" fontId="8" fillId="89" borderId="0" applyNumberFormat="0" applyProtection="0">
      <alignment horizontal="left" vertical="center" indent="1"/>
    </xf>
    <xf numFmtId="4" fontId="7" fillId="5" borderId="129" applyNumberFormat="0" applyProtection="0">
      <alignment horizontal="right" vertical="center"/>
    </xf>
    <xf numFmtId="4" fontId="7" fillId="6" borderId="129" applyNumberFormat="0" applyProtection="0">
      <alignment horizontal="right" vertical="center"/>
    </xf>
    <xf numFmtId="4" fontId="7" fillId="23" borderId="129" applyNumberFormat="0" applyProtection="0">
      <alignment horizontal="right" vertical="center"/>
    </xf>
    <xf numFmtId="4" fontId="7" fillId="12" borderId="129" applyNumberFormat="0" applyProtection="0">
      <alignment horizontal="right" vertical="center"/>
    </xf>
    <xf numFmtId="4" fontId="7" fillId="62" borderId="129" applyNumberFormat="0" applyProtection="0">
      <alignment horizontal="right" vertical="center"/>
    </xf>
    <xf numFmtId="4" fontId="7" fillId="13" borderId="129" applyNumberFormat="0" applyProtection="0">
      <alignment horizontal="right" vertical="center"/>
    </xf>
    <xf numFmtId="4" fontId="7" fillId="72" borderId="129" applyNumberFormat="0" applyProtection="0">
      <alignment horizontal="right" vertical="center"/>
    </xf>
    <xf numFmtId="4" fontId="7" fillId="90" borderId="129" applyNumberFormat="0" applyProtection="0">
      <alignment horizontal="right" vertical="center"/>
    </xf>
    <xf numFmtId="4" fontId="7" fillId="59" borderId="129" applyNumberFormat="0" applyProtection="0">
      <alignment horizontal="right" vertical="center"/>
    </xf>
    <xf numFmtId="4" fontId="8" fillId="91" borderId="130" applyNumberFormat="0" applyProtection="0">
      <alignment horizontal="left" vertical="center" indent="1"/>
    </xf>
    <xf numFmtId="4" fontId="7" fillId="92" borderId="0" applyNumberFormat="0" applyProtection="0">
      <alignment horizontal="left" vertical="center" indent="1"/>
    </xf>
    <xf numFmtId="4" fontId="12" fillId="24" borderId="0" applyNumberFormat="0" applyProtection="0">
      <alignment horizontal="left" vertical="center" indent="1"/>
    </xf>
    <xf numFmtId="4" fontId="7" fillId="89" borderId="129" applyNumberFormat="0" applyProtection="0">
      <alignment horizontal="right" vertical="center"/>
    </xf>
    <xf numFmtId="4" fontId="7" fillId="89" borderId="129" applyNumberFormat="0" applyProtection="0">
      <alignment horizontal="right" vertical="center"/>
    </xf>
    <xf numFmtId="4" fontId="7" fillId="92" borderId="0" applyNumberFormat="0" applyProtection="0">
      <alignment horizontal="left" vertical="center" indent="1"/>
    </xf>
    <xf numFmtId="4" fontId="7" fillId="89" borderId="0" applyNumberFormat="0" applyProtection="0">
      <alignment horizontal="left" vertical="center" indent="1"/>
    </xf>
    <xf numFmtId="0" fontId="3" fillId="24" borderId="129" applyNumberFormat="0" applyProtection="0">
      <alignment horizontal="left" vertical="center" indent="1"/>
    </xf>
    <xf numFmtId="0" fontId="3" fillId="24" borderId="129" applyNumberFormat="0" applyProtection="0">
      <alignment horizontal="left" vertical="top" indent="1"/>
    </xf>
    <xf numFmtId="0" fontId="3" fillId="89" borderId="129" applyNumberFormat="0" applyProtection="0">
      <alignment horizontal="left" vertical="center" indent="1"/>
    </xf>
    <xf numFmtId="0" fontId="3" fillId="89" borderId="129" applyNumberFormat="0" applyProtection="0">
      <alignment horizontal="left" vertical="top" indent="1"/>
    </xf>
    <xf numFmtId="0" fontId="3" fillId="4" borderId="129" applyNumberFormat="0" applyProtection="0">
      <alignment horizontal="left" vertical="center" indent="1"/>
    </xf>
    <xf numFmtId="0" fontId="3" fillId="4" borderId="129" applyNumberFormat="0" applyProtection="0">
      <alignment horizontal="left" vertical="center" indent="1"/>
    </xf>
    <xf numFmtId="0" fontId="3" fillId="4" borderId="129" applyNumberFormat="0" applyProtection="0">
      <alignment horizontal="left" vertical="top" indent="1"/>
    </xf>
    <xf numFmtId="0" fontId="3" fillId="92" borderId="129" applyNumberFormat="0" applyProtection="0">
      <alignment horizontal="left" vertical="center" indent="1"/>
    </xf>
    <xf numFmtId="0" fontId="3" fillId="92" borderId="129" applyNumberFormat="0" applyProtection="0">
      <alignment horizontal="left" vertical="top" indent="1"/>
    </xf>
    <xf numFmtId="0" fontId="3" fillId="19" borderId="6" applyNumberFormat="0">
      <protection locked="0"/>
    </xf>
    <xf numFmtId="4" fontId="7" fillId="7" borderId="129" applyNumberFormat="0" applyProtection="0">
      <alignment vertical="center"/>
    </xf>
    <xf numFmtId="4" fontId="36" fillId="7" borderId="129" applyNumberFormat="0" applyProtection="0">
      <alignment vertical="center"/>
    </xf>
    <xf numFmtId="4" fontId="7" fillId="7" borderId="129" applyNumberFormat="0" applyProtection="0">
      <alignment horizontal="left" vertical="center" indent="1"/>
    </xf>
    <xf numFmtId="0" fontId="7" fillId="7" borderId="129" applyNumberFormat="0" applyProtection="0">
      <alignment horizontal="left" vertical="top" indent="1"/>
    </xf>
    <xf numFmtId="4" fontId="7" fillId="92" borderId="129" applyNumberFormat="0" applyProtection="0">
      <alignment horizontal="right" vertical="center"/>
    </xf>
    <xf numFmtId="4" fontId="7" fillId="92" borderId="129" applyNumberFormat="0" applyProtection="0">
      <alignment horizontal="right" vertical="center"/>
    </xf>
    <xf numFmtId="4" fontId="36" fillId="92" borderId="129" applyNumberFormat="0" applyProtection="0">
      <alignment horizontal="right" vertical="center"/>
    </xf>
    <xf numFmtId="4" fontId="7" fillId="89" borderId="129" applyNumberFormat="0" applyProtection="0">
      <alignment horizontal="left" vertical="center" indent="1"/>
    </xf>
    <xf numFmtId="4" fontId="7" fillId="89" borderId="129" applyNumberFormat="0" applyProtection="0">
      <alignment horizontal="left" vertical="center" indent="1"/>
    </xf>
    <xf numFmtId="0" fontId="7" fillId="89" borderId="129" applyNumberFormat="0" applyProtection="0">
      <alignment horizontal="left" vertical="top" indent="1"/>
    </xf>
    <xf numFmtId="0" fontId="7" fillId="89" borderId="129" applyNumberFormat="0" applyProtection="0">
      <alignment horizontal="left" vertical="top" indent="1"/>
    </xf>
    <xf numFmtId="4" fontId="148" fillId="93" borderId="0" applyNumberFormat="0" applyProtection="0">
      <alignment horizontal="left" vertical="center" indent="1"/>
    </xf>
    <xf numFmtId="4" fontId="9" fillId="92" borderId="129" applyNumberFormat="0" applyProtection="0">
      <alignment horizontal="right" vertical="center"/>
    </xf>
    <xf numFmtId="0" fontId="3" fillId="0" borderId="0" applyNumberFormat="0" applyFont="0" applyFill="0" applyBorder="0" applyAlignment="0" applyProtection="0"/>
    <xf numFmtId="38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14" fillId="0" borderId="0" applyFont="0" applyFill="0" applyBorder="0" applyAlignment="0" applyProtection="0"/>
    <xf numFmtId="167" fontId="3" fillId="0" borderId="0" applyFont="0" applyFill="0" applyBorder="0" applyAlignment="0" applyProtection="0"/>
    <xf numFmtId="192" fontId="114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46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183" fontId="3" fillId="0" borderId="0"/>
    <xf numFmtId="183" fontId="137" fillId="0" borderId="0"/>
    <xf numFmtId="183" fontId="53" fillId="0" borderId="0" applyNumberFormat="0" applyFill="0" applyBorder="0" applyAlignment="0" applyProtection="0"/>
    <xf numFmtId="192" fontId="9" fillId="0" borderId="0" applyNumberFormat="0" applyFill="0" applyBorder="0" applyAlignment="0" applyProtection="0"/>
    <xf numFmtId="183" fontId="9" fillId="0" borderId="0" applyNumberFormat="0" applyFill="0" applyBorder="0" applyAlignment="0" applyProtection="0"/>
    <xf numFmtId="192" fontId="149" fillId="0" borderId="0" applyNumberFormat="0" applyFill="0" applyBorder="0" applyAlignment="0" applyProtection="0"/>
    <xf numFmtId="183" fontId="149" fillId="0" borderId="0" applyNumberFormat="0" applyFill="0" applyBorder="0" applyAlignment="0" applyProtection="0"/>
    <xf numFmtId="183" fontId="3" fillId="0" borderId="0"/>
    <xf numFmtId="183" fontId="3" fillId="0" borderId="0"/>
    <xf numFmtId="183" fontId="3" fillId="0" borderId="0"/>
    <xf numFmtId="0" fontId="3" fillId="0" borderId="0"/>
    <xf numFmtId="183" fontId="150" fillId="0" borderId="0" applyNumberFormat="0" applyFill="0" applyBorder="0" applyAlignment="0" applyProtection="0"/>
    <xf numFmtId="192" fontId="150" fillId="0" borderId="0" applyNumberFormat="0" applyFill="0" applyBorder="0" applyAlignment="0" applyProtection="0"/>
    <xf numFmtId="192" fontId="151" fillId="0" borderId="120" applyNumberFormat="0" applyFill="0" applyAlignment="0" applyProtection="0"/>
    <xf numFmtId="192" fontId="152" fillId="0" borderId="121" applyNumberFormat="0" applyFill="0" applyAlignment="0" applyProtection="0"/>
    <xf numFmtId="192" fontId="153" fillId="0" borderId="122" applyNumberFormat="0" applyFill="0" applyAlignment="0" applyProtection="0"/>
    <xf numFmtId="192" fontId="153" fillId="0" borderId="0" applyNumberFormat="0" applyFill="0" applyBorder="0" applyAlignment="0" applyProtection="0"/>
    <xf numFmtId="192" fontId="150" fillId="0" borderId="0" applyNumberFormat="0" applyFill="0" applyBorder="0" applyAlignment="0" applyProtection="0"/>
    <xf numFmtId="183" fontId="55" fillId="0" borderId="131" applyNumberFormat="0" applyFill="0" applyAlignment="0" applyProtection="0"/>
    <xf numFmtId="192" fontId="55" fillId="0" borderId="131" applyNumberFormat="0" applyFill="0" applyAlignment="0" applyProtection="0"/>
    <xf numFmtId="0" fontId="8" fillId="0" borderId="131" applyNumberFormat="0" applyFill="0" applyAlignment="0" applyProtection="0"/>
    <xf numFmtId="183" fontId="49" fillId="20" borderId="4" applyNumberFormat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83" fontId="53" fillId="0" borderId="0" applyNumberFormat="0" applyFill="0" applyBorder="0" applyAlignment="0" applyProtection="0"/>
    <xf numFmtId="192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81" fontId="30" fillId="0" borderId="0">
      <alignment horizontal="center"/>
    </xf>
    <xf numFmtId="193" fontId="114" fillId="0" borderId="0" applyFont="0" applyFill="0" applyBorder="0" applyAlignment="0" applyProtection="0"/>
    <xf numFmtId="205" fontId="154" fillId="0" borderId="0" applyFont="0" applyFill="0" applyBorder="0" applyAlignment="0" applyProtection="0"/>
    <xf numFmtId="193" fontId="154" fillId="0" borderId="0" applyFont="0" applyFill="0" applyBorder="0" applyAlignment="0" applyProtection="0"/>
    <xf numFmtId="43" fontId="46" fillId="0" borderId="0" applyFont="0" applyFill="0" applyBorder="0" applyAlignment="0" applyProtection="0"/>
  </cellStyleXfs>
  <cellXfs count="776">
    <xf numFmtId="0" fontId="0" fillId="0" borderId="0" xfId="0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9" fillId="0" borderId="0" xfId="0" applyFon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166" fontId="0" fillId="0" borderId="0" xfId="172" applyFont="1" applyProtection="1">
      <protection locked="0"/>
    </xf>
    <xf numFmtId="0" fontId="15" fillId="0" borderId="0" xfId="0" applyFont="1" applyProtection="1">
      <protection locked="0"/>
    </xf>
    <xf numFmtId="2" fontId="6" fillId="0" borderId="0" xfId="0" applyNumberFormat="1" applyFont="1" applyFill="1" applyBorder="1" applyProtection="1"/>
    <xf numFmtId="0" fontId="18" fillId="0" borderId="0" xfId="82" applyFont="1" applyFill="1" applyBorder="1" applyAlignment="1">
      <alignment horizontal="right" vertical="center"/>
    </xf>
    <xf numFmtId="1" fontId="17" fillId="0" borderId="0" xfId="82" applyNumberFormat="1" applyFont="1" applyFill="1" applyBorder="1" applyAlignment="1">
      <alignment horizontal="center" vertical="center"/>
    </xf>
    <xf numFmtId="173" fontId="17" fillId="0" borderId="0" xfId="82" applyNumberFormat="1" applyFont="1" applyFill="1" applyBorder="1" applyAlignment="1">
      <alignment horizontal="center" vertical="center"/>
    </xf>
    <xf numFmtId="4" fontId="18" fillId="0" borderId="0" xfId="82" applyNumberFormat="1" applyFont="1" applyFill="1" applyBorder="1" applyAlignment="1">
      <alignment horizontal="center" vertical="center"/>
    </xf>
    <xf numFmtId="166" fontId="18" fillId="0" borderId="0" xfId="172" applyFont="1" applyFill="1" applyBorder="1" applyAlignment="1">
      <alignment horizontal="center" vertical="center"/>
    </xf>
    <xf numFmtId="0" fontId="72" fillId="0" borderId="0" xfId="0" applyFont="1">
      <protection locked="0"/>
    </xf>
    <xf numFmtId="0" fontId="73" fillId="0" borderId="0" xfId="44" applyFont="1" applyAlignment="1">
      <protection locked="0"/>
    </xf>
    <xf numFmtId="0" fontId="74" fillId="45" borderId="0" xfId="0" applyFont="1" applyFill="1" applyBorder="1" applyProtection="1">
      <protection locked="0"/>
    </xf>
    <xf numFmtId="15" fontId="75" fillId="45" borderId="0" xfId="0" applyNumberFormat="1" applyFont="1" applyFill="1" applyBorder="1" applyAlignment="1" applyProtection="1">
      <alignment horizontal="center"/>
      <protection locked="0"/>
    </xf>
    <xf numFmtId="0" fontId="72" fillId="0" borderId="20" xfId="0" applyFont="1" applyBorder="1" applyProtection="1">
      <protection locked="0"/>
    </xf>
    <xf numFmtId="0" fontId="72" fillId="0" borderId="21" xfId="0" applyFont="1" applyBorder="1" applyProtection="1">
      <protection locked="0"/>
    </xf>
    <xf numFmtId="0" fontId="72" fillId="0" borderId="22" xfId="0" applyFont="1" applyBorder="1" applyProtection="1">
      <protection locked="0"/>
    </xf>
    <xf numFmtId="0" fontId="72" fillId="0" borderId="0" xfId="0" applyFont="1" applyBorder="1" applyProtection="1">
      <protection locked="0"/>
    </xf>
    <xf numFmtId="0" fontId="76" fillId="47" borderId="0" xfId="0" applyFont="1" applyFill="1" applyBorder="1" applyProtection="1">
      <protection locked="0"/>
    </xf>
    <xf numFmtId="0" fontId="77" fillId="47" borderId="0" xfId="0" applyFont="1" applyFill="1" applyBorder="1" applyProtection="1">
      <protection locked="0"/>
    </xf>
    <xf numFmtId="0" fontId="78" fillId="45" borderId="22" xfId="0" applyFont="1" applyFill="1" applyBorder="1" applyProtection="1">
      <protection locked="0"/>
    </xf>
    <xf numFmtId="0" fontId="72" fillId="45" borderId="0" xfId="0" applyFont="1" applyFill="1" applyBorder="1" applyProtection="1">
      <protection locked="0"/>
    </xf>
    <xf numFmtId="0" fontId="79" fillId="45" borderId="0" xfId="0" applyFont="1" applyFill="1" applyBorder="1" applyProtection="1">
      <protection locked="0"/>
    </xf>
    <xf numFmtId="166" fontId="72" fillId="45" borderId="0" xfId="0" applyNumberFormat="1" applyFont="1" applyFill="1" applyBorder="1" applyProtection="1">
      <protection locked="0"/>
    </xf>
    <xf numFmtId="0" fontId="80" fillId="45" borderId="0" xfId="0" applyFont="1" applyFill="1" applyBorder="1" applyProtection="1">
      <protection locked="0"/>
    </xf>
    <xf numFmtId="0" fontId="81" fillId="48" borderId="0" xfId="0" applyFont="1" applyFill="1" applyBorder="1" applyProtection="1">
      <protection locked="0"/>
    </xf>
    <xf numFmtId="0" fontId="75" fillId="48" borderId="0" xfId="0" applyFont="1" applyFill="1" applyBorder="1" applyProtection="1">
      <protection locked="0"/>
    </xf>
    <xf numFmtId="0" fontId="82" fillId="47" borderId="0" xfId="0" applyFont="1" applyFill="1" applyBorder="1" applyProtection="1">
      <protection locked="0"/>
    </xf>
    <xf numFmtId="0" fontId="83" fillId="47" borderId="0" xfId="0" applyFont="1" applyFill="1" applyBorder="1" applyProtection="1">
      <protection locked="0"/>
    </xf>
    <xf numFmtId="0" fontId="72" fillId="0" borderId="23" xfId="0" applyFont="1" applyBorder="1" applyProtection="1">
      <protection locked="0"/>
    </xf>
    <xf numFmtId="0" fontId="72" fillId="0" borderId="24" xfId="0" applyFont="1" applyBorder="1" applyProtection="1">
      <protection locked="0"/>
    </xf>
    <xf numFmtId="0" fontId="79" fillId="45" borderId="24" xfId="0" applyFont="1" applyFill="1" applyBorder="1" applyProtection="1">
      <protection locked="0"/>
    </xf>
    <xf numFmtId="0" fontId="74" fillId="45" borderId="24" xfId="0" applyFont="1" applyFill="1" applyBorder="1" applyProtection="1">
      <protection locked="0"/>
    </xf>
    <xf numFmtId="0" fontId="17" fillId="0" borderId="0" xfId="82" applyFont="1" applyFill="1" applyBorder="1" applyAlignment="1">
      <alignment vertical="center"/>
    </xf>
    <xf numFmtId="166" fontId="18" fillId="0" borderId="0" xfId="172" applyFont="1" applyFill="1" applyBorder="1" applyAlignment="1">
      <alignment vertical="center"/>
    </xf>
    <xf numFmtId="176" fontId="19" fillId="0" borderId="0" xfId="172" applyNumberFormat="1" applyFont="1" applyFill="1" applyBorder="1" applyAlignment="1">
      <alignment horizontal="center" vertical="center" wrapText="1"/>
    </xf>
    <xf numFmtId="0" fontId="0" fillId="0" borderId="0" xfId="0" applyFill="1" applyBorder="1" applyProtection="1">
      <protection locked="0"/>
    </xf>
    <xf numFmtId="0" fontId="84" fillId="47" borderId="28" xfId="0" applyFont="1" applyFill="1" applyBorder="1" applyAlignment="1" applyProtection="1">
      <alignment vertical="center" wrapText="1"/>
      <protection locked="0"/>
    </xf>
    <xf numFmtId="0" fontId="84" fillId="47" borderId="29" xfId="0" applyFont="1" applyFill="1" applyBorder="1" applyAlignment="1" applyProtection="1">
      <alignment vertical="center" wrapText="1"/>
      <protection locked="0"/>
    </xf>
    <xf numFmtId="0" fontId="84" fillId="47" borderId="30" xfId="0" applyFont="1" applyFill="1" applyBorder="1" applyAlignment="1" applyProtection="1">
      <alignment vertical="center" wrapText="1"/>
      <protection locked="0"/>
    </xf>
    <xf numFmtId="8" fontId="85" fillId="47" borderId="30" xfId="172" applyNumberFormat="1" applyFont="1" applyFill="1" applyBorder="1" applyAlignment="1" applyProtection="1">
      <alignment horizontal="center" vertical="center" wrapText="1"/>
      <protection locked="0"/>
    </xf>
    <xf numFmtId="1" fontId="21" fillId="0" borderId="0" xfId="82" applyNumberFormat="1" applyFont="1" applyFill="1" applyBorder="1" applyAlignment="1">
      <alignment horizontal="center" vertical="center"/>
    </xf>
    <xf numFmtId="0" fontId="85" fillId="47" borderId="28" xfId="0" applyFont="1" applyFill="1" applyBorder="1" applyAlignment="1" applyProtection="1">
      <alignment vertical="center" wrapText="1"/>
      <protection locked="0"/>
    </xf>
    <xf numFmtId="0" fontId="85" fillId="47" borderId="29" xfId="0" applyFont="1" applyFill="1" applyBorder="1" applyAlignment="1" applyProtection="1">
      <alignment vertical="center" wrapText="1"/>
      <protection locked="0"/>
    </xf>
    <xf numFmtId="9" fontId="75" fillId="45" borderId="0" xfId="88" applyFont="1" applyFill="1" applyBorder="1" applyAlignment="1" applyProtection="1">
      <alignment horizontal="center"/>
      <protection locked="0"/>
    </xf>
    <xf numFmtId="0" fontId="0" fillId="0" borderId="31" xfId="0" applyFill="1" applyBorder="1" applyProtection="1">
      <protection locked="0"/>
    </xf>
    <xf numFmtId="0" fontId="0" fillId="0" borderId="32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18" fillId="0" borderId="33" xfId="82" applyFont="1" applyFill="1" applyBorder="1" applyAlignment="1">
      <alignment horizontal="right" vertical="center"/>
    </xf>
    <xf numFmtId="0" fontId="0" fillId="0" borderId="34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84" fillId="47" borderId="32" xfId="0" applyFont="1" applyFill="1" applyBorder="1" applyAlignment="1" applyProtection="1">
      <alignment vertical="center" wrapText="1"/>
      <protection locked="0"/>
    </xf>
    <xf numFmtId="9" fontId="84" fillId="47" borderId="32" xfId="88" applyFont="1" applyFill="1" applyBorder="1" applyAlignment="1" applyProtection="1">
      <alignment horizontal="center" vertical="center" wrapText="1"/>
      <protection locked="0"/>
    </xf>
    <xf numFmtId="8" fontId="85" fillId="47" borderId="36" xfId="172" applyNumberFormat="1" applyFont="1" applyFill="1" applyBorder="1" applyAlignment="1" applyProtection="1">
      <alignment horizontal="center" vertical="center" wrapText="1"/>
      <protection locked="0"/>
    </xf>
    <xf numFmtId="44" fontId="72" fillId="45" borderId="37" xfId="49" applyNumberFormat="1" applyFont="1" applyFill="1" applyBorder="1" applyProtection="1">
      <protection locked="0"/>
    </xf>
    <xf numFmtId="8" fontId="85" fillId="47" borderId="37" xfId="172" applyNumberFormat="1" applyFont="1" applyFill="1" applyBorder="1" applyAlignment="1" applyProtection="1">
      <alignment horizontal="center" vertical="center" wrapText="1"/>
      <protection locked="0"/>
    </xf>
    <xf numFmtId="166" fontId="18" fillId="0" borderId="37" xfId="172" applyFont="1" applyFill="1" applyBorder="1" applyAlignment="1">
      <alignment horizontal="center" vertical="center"/>
    </xf>
    <xf numFmtId="0" fontId="84" fillId="47" borderId="0" xfId="0" applyFont="1" applyFill="1" applyBorder="1" applyAlignment="1" applyProtection="1">
      <alignment vertical="center" wrapText="1"/>
      <protection locked="0"/>
    </xf>
    <xf numFmtId="9" fontId="84" fillId="47" borderId="0" xfId="88" applyFont="1" applyFill="1" applyBorder="1" applyAlignment="1" applyProtection="1">
      <alignment horizontal="center" vertical="center" wrapText="1"/>
      <protection locked="0"/>
    </xf>
    <xf numFmtId="10" fontId="75" fillId="45" borderId="0" xfId="88" applyNumberFormat="1" applyFont="1" applyFill="1" applyBorder="1" applyAlignment="1" applyProtection="1">
      <alignment horizontal="center"/>
      <protection locked="0"/>
    </xf>
    <xf numFmtId="0" fontId="72" fillId="45" borderId="35" xfId="0" applyFont="1" applyFill="1" applyBorder="1" applyProtection="1">
      <protection locked="0"/>
    </xf>
    <xf numFmtId="10" fontId="75" fillId="45" borderId="35" xfId="88" applyNumberFormat="1" applyFont="1" applyFill="1" applyBorder="1" applyAlignment="1" applyProtection="1">
      <alignment horizontal="center"/>
      <protection locked="0"/>
    </xf>
    <xf numFmtId="44" fontId="72" fillId="45" borderId="38" xfId="49" applyNumberFormat="1" applyFont="1" applyFill="1" applyBorder="1" applyProtection="1">
      <protection locked="0"/>
    </xf>
    <xf numFmtId="0" fontId="72" fillId="45" borderId="33" xfId="0" applyFont="1" applyFill="1" applyBorder="1" applyProtection="1">
      <protection locked="0"/>
    </xf>
    <xf numFmtId="173" fontId="17" fillId="0" borderId="33" xfId="82" applyNumberFormat="1" applyFont="1" applyFill="1" applyBorder="1" applyAlignment="1">
      <alignment horizontal="center" vertical="center"/>
    </xf>
    <xf numFmtId="0" fontId="84" fillId="47" borderId="33" xfId="0" applyFont="1" applyFill="1" applyBorder="1" applyAlignment="1" applyProtection="1">
      <alignment vertical="center" wrapText="1"/>
      <protection locked="0"/>
    </xf>
    <xf numFmtId="0" fontId="72" fillId="45" borderId="34" xfId="0" applyFont="1" applyFill="1" applyBorder="1" applyProtection="1">
      <protection locked="0"/>
    </xf>
    <xf numFmtId="0" fontId="86" fillId="48" borderId="0" xfId="0" applyFont="1" applyFill="1" applyBorder="1" applyProtection="1">
      <protection locked="0"/>
    </xf>
    <xf numFmtId="8" fontId="0" fillId="0" borderId="0" xfId="0" applyNumberFormat="1" applyProtection="1">
      <protection locked="0"/>
    </xf>
    <xf numFmtId="8" fontId="88" fillId="0" borderId="0" xfId="0" applyNumberFormat="1" applyFont="1" applyProtection="1">
      <protection locked="0"/>
    </xf>
    <xf numFmtId="0" fontId="81" fillId="47" borderId="28" xfId="0" applyFont="1" applyFill="1" applyBorder="1" applyAlignment="1" applyProtection="1">
      <alignment vertical="center" wrapText="1"/>
      <protection locked="0"/>
    </xf>
    <xf numFmtId="0" fontId="89" fillId="0" borderId="0" xfId="80" applyFont="1" applyProtection="1">
      <protection locked="0"/>
    </xf>
    <xf numFmtId="0" fontId="72" fillId="0" borderId="0" xfId="80" applyFont="1" applyProtection="1">
      <protection locked="0"/>
    </xf>
    <xf numFmtId="0" fontId="90" fillId="0" borderId="39" xfId="0" quotePrefix="1" applyFont="1" applyFill="1" applyBorder="1" applyAlignment="1" applyProtection="1">
      <alignment horizontal="center"/>
      <protection locked="0"/>
    </xf>
    <xf numFmtId="0" fontId="90" fillId="0" borderId="40" xfId="0" quotePrefix="1" applyFont="1" applyFill="1" applyBorder="1" applyAlignment="1" applyProtection="1">
      <alignment horizontal="center"/>
      <protection locked="0"/>
    </xf>
    <xf numFmtId="0" fontId="90" fillId="0" borderId="41" xfId="0" quotePrefix="1" applyFont="1" applyFill="1" applyBorder="1" applyAlignment="1" applyProtection="1">
      <alignment horizontal="center"/>
      <protection locked="0"/>
    </xf>
    <xf numFmtId="0" fontId="91" fillId="49" borderId="42" xfId="0" applyFont="1" applyFill="1" applyBorder="1" applyAlignment="1" applyProtection="1">
      <alignment horizontal="center"/>
      <protection locked="0"/>
    </xf>
    <xf numFmtId="0" fontId="91" fillId="49" borderId="43" xfId="0" applyFont="1" applyFill="1" applyBorder="1" applyAlignment="1" applyProtection="1">
      <alignment horizontal="center"/>
      <protection locked="0"/>
    </xf>
    <xf numFmtId="0" fontId="74" fillId="0" borderId="44" xfId="0" applyFont="1" applyFill="1" applyBorder="1" applyProtection="1">
      <protection locked="0"/>
    </xf>
    <xf numFmtId="0" fontId="74" fillId="0" borderId="45" xfId="0" applyFont="1" applyFill="1" applyBorder="1" applyProtection="1">
      <protection locked="0"/>
    </xf>
    <xf numFmtId="0" fontId="74" fillId="0" borderId="46" xfId="0" applyFont="1" applyFill="1" applyBorder="1" applyProtection="1">
      <protection locked="0"/>
    </xf>
    <xf numFmtId="0" fontId="74" fillId="0" borderId="47" xfId="0" applyFont="1" applyFill="1" applyBorder="1" applyProtection="1">
      <protection locked="0"/>
    </xf>
    <xf numFmtId="0" fontId="74" fillId="0" borderId="48" xfId="0" applyFont="1" applyFill="1" applyBorder="1" applyProtection="1">
      <protection locked="0"/>
    </xf>
    <xf numFmtId="0" fontId="74" fillId="0" borderId="49" xfId="0" applyFont="1" applyFill="1" applyBorder="1" applyProtection="1">
      <protection locked="0"/>
    </xf>
    <xf numFmtId="44" fontId="84" fillId="47" borderId="30" xfId="172" applyNumberFormat="1" applyFont="1" applyFill="1" applyBorder="1" applyAlignment="1" applyProtection="1">
      <alignment horizontal="center" vertical="center" wrapText="1"/>
      <protection locked="0"/>
    </xf>
    <xf numFmtId="188" fontId="84" fillId="47" borderId="30" xfId="172" applyNumberFormat="1" applyFont="1" applyFill="1" applyBorder="1" applyAlignment="1" applyProtection="1">
      <alignment horizontal="center" vertical="center" wrapText="1"/>
      <protection locked="0"/>
    </xf>
    <xf numFmtId="174" fontId="84" fillId="47" borderId="29" xfId="88" applyNumberFormat="1" applyFont="1" applyFill="1" applyBorder="1" applyAlignment="1" applyProtection="1">
      <alignment horizontal="center" vertical="center" wrapText="1"/>
      <protection locked="0"/>
    </xf>
    <xf numFmtId="44" fontId="85" fillId="47" borderId="30" xfId="172" applyNumberFormat="1" applyFont="1" applyFill="1" applyBorder="1" applyAlignment="1" applyProtection="1">
      <alignment horizontal="center" vertical="center" wrapText="1"/>
      <protection locked="0"/>
    </xf>
    <xf numFmtId="44" fontId="85" fillId="47" borderId="37" xfId="172" applyNumberFormat="1" applyFont="1" applyFill="1" applyBorder="1" applyAlignment="1" applyProtection="1">
      <alignment horizontal="center" vertical="center" wrapText="1"/>
      <protection locked="0"/>
    </xf>
    <xf numFmtId="10" fontId="84" fillId="47" borderId="29" xfId="88" applyNumberFormat="1" applyFont="1" applyFill="1" applyBorder="1" applyAlignment="1" applyProtection="1">
      <alignment horizontal="center" vertical="center" wrapText="1"/>
      <protection locked="0"/>
    </xf>
    <xf numFmtId="0" fontId="92" fillId="48" borderId="0" xfId="0" applyFont="1" applyFill="1" applyBorder="1" applyProtection="1">
      <protection locked="0"/>
    </xf>
    <xf numFmtId="44" fontId="0" fillId="0" borderId="0" xfId="0" applyNumberFormat="1" applyProtection="1">
      <protection locked="0"/>
    </xf>
    <xf numFmtId="10" fontId="74" fillId="0" borderId="50" xfId="0" applyNumberFormat="1" applyFont="1" applyFill="1" applyBorder="1" applyAlignment="1" applyProtection="1">
      <alignment horizontal="center"/>
      <protection locked="0"/>
    </xf>
    <xf numFmtId="10" fontId="74" fillId="0" borderId="51" xfId="0" applyNumberFormat="1" applyFont="1" applyFill="1" applyBorder="1" applyAlignment="1" applyProtection="1">
      <alignment horizontal="center"/>
      <protection locked="0"/>
    </xf>
    <xf numFmtId="10" fontId="74" fillId="0" borderId="52" xfId="0" applyNumberFormat="1" applyFont="1" applyFill="1" applyBorder="1" applyAlignment="1" applyProtection="1">
      <alignment horizontal="center"/>
      <protection locked="0"/>
    </xf>
    <xf numFmtId="10" fontId="69" fillId="49" borderId="53" xfId="0" applyNumberFormat="1" applyFont="1" applyFill="1" applyBorder="1" applyAlignment="1" applyProtection="1">
      <alignment horizontal="center"/>
      <protection locked="0"/>
    </xf>
    <xf numFmtId="10" fontId="69" fillId="49" borderId="54" xfId="0" applyNumberFormat="1" applyFont="1" applyFill="1" applyBorder="1" applyAlignment="1" applyProtection="1">
      <alignment horizontal="center"/>
      <protection locked="0"/>
    </xf>
    <xf numFmtId="0" fontId="74" fillId="0" borderId="0" xfId="80" applyFont="1" applyProtection="1">
      <protection locked="0"/>
    </xf>
    <xf numFmtId="10" fontId="93" fillId="0" borderId="55" xfId="88" applyNumberFormat="1" applyFont="1" applyFill="1" applyBorder="1" applyAlignment="1">
      <alignment horizontal="center"/>
    </xf>
    <xf numFmtId="10" fontId="93" fillId="0" borderId="56" xfId="88" applyNumberFormat="1" applyFont="1" applyFill="1" applyBorder="1" applyAlignment="1">
      <alignment horizontal="center"/>
    </xf>
    <xf numFmtId="10" fontId="93" fillId="0" borderId="57" xfId="88" applyNumberFormat="1" applyFont="1" applyFill="1" applyBorder="1" applyAlignment="1">
      <alignment horizontal="center"/>
    </xf>
    <xf numFmtId="10" fontId="89" fillId="0" borderId="0" xfId="88" applyNumberFormat="1" applyFont="1" applyProtection="1">
      <protection locked="0"/>
    </xf>
    <xf numFmtId="0" fontId="90" fillId="0" borderId="59" xfId="0" quotePrefix="1" applyFont="1" applyFill="1" applyBorder="1" applyAlignment="1" applyProtection="1">
      <alignment horizontal="center"/>
      <protection locked="0"/>
    </xf>
    <xf numFmtId="0" fontId="74" fillId="0" borderId="60" xfId="0" applyFont="1" applyFill="1" applyBorder="1" applyProtection="1">
      <protection locked="0"/>
    </xf>
    <xf numFmtId="0" fontId="74" fillId="0" borderId="61" xfId="0" applyFont="1" applyFill="1" applyBorder="1" applyProtection="1">
      <protection locked="0"/>
    </xf>
    <xf numFmtId="10" fontId="74" fillId="0" borderId="62" xfId="0" applyNumberFormat="1" applyFont="1" applyFill="1" applyBorder="1" applyAlignment="1" applyProtection="1">
      <alignment horizontal="center"/>
      <protection locked="0"/>
    </xf>
    <xf numFmtId="10" fontId="97" fillId="0" borderId="51" xfId="0" applyNumberFormat="1" applyFont="1" applyFill="1" applyBorder="1" applyAlignment="1" applyProtection="1">
      <alignment horizontal="center"/>
      <protection locked="0"/>
    </xf>
    <xf numFmtId="10" fontId="97" fillId="0" borderId="55" xfId="88" applyNumberFormat="1" applyFont="1" applyFill="1" applyBorder="1" applyAlignment="1">
      <alignment horizontal="center"/>
    </xf>
    <xf numFmtId="0" fontId="0" fillId="0" borderId="0" xfId="0" applyAlignment="1" applyProtection="1">
      <alignment horizontal="right"/>
      <protection locked="0"/>
    </xf>
    <xf numFmtId="2" fontId="99" fillId="51" borderId="65" xfId="81" applyNumberFormat="1" applyFont="1" applyFill="1" applyBorder="1" applyAlignment="1">
      <alignment horizontal="center"/>
    </xf>
    <xf numFmtId="2" fontId="99" fillId="51" borderId="66" xfId="81" applyNumberFormat="1" applyFont="1" applyFill="1" applyBorder="1" applyAlignment="1">
      <alignment horizontal="center"/>
    </xf>
    <xf numFmtId="0" fontId="99" fillId="51" borderId="67" xfId="81" applyNumberFormat="1" applyFont="1" applyFill="1" applyBorder="1" applyAlignment="1">
      <alignment horizontal="center"/>
    </xf>
    <xf numFmtId="0" fontId="100" fillId="51" borderId="68" xfId="81" applyNumberFormat="1" applyFont="1" applyFill="1" applyBorder="1" applyAlignment="1">
      <alignment horizontal="right"/>
    </xf>
    <xf numFmtId="0" fontId="100" fillId="51" borderId="69" xfId="81" applyNumberFormat="1" applyFont="1" applyFill="1" applyBorder="1" applyAlignment="1">
      <alignment horizontal="right"/>
    </xf>
    <xf numFmtId="0" fontId="100" fillId="51" borderId="70" xfId="81" applyNumberFormat="1" applyFont="1" applyFill="1" applyBorder="1" applyAlignment="1">
      <alignment horizontal="right"/>
    </xf>
    <xf numFmtId="2" fontId="99" fillId="51" borderId="71" xfId="81" applyNumberFormat="1" applyFont="1" applyFill="1" applyBorder="1" applyAlignment="1">
      <alignment horizontal="center"/>
    </xf>
    <xf numFmtId="2" fontId="99" fillId="51" borderId="72" xfId="81" applyNumberFormat="1" applyFont="1" applyFill="1" applyBorder="1" applyAlignment="1">
      <alignment horizontal="center"/>
    </xf>
    <xf numFmtId="0" fontId="99" fillId="51" borderId="73" xfId="81" applyNumberFormat="1" applyFont="1" applyFill="1" applyBorder="1" applyAlignment="1">
      <alignment horizontal="center"/>
    </xf>
    <xf numFmtId="0" fontId="101" fillId="51" borderId="70" xfId="81" applyNumberFormat="1" applyFont="1" applyFill="1" applyBorder="1" applyAlignment="1">
      <alignment horizontal="right"/>
    </xf>
    <xf numFmtId="2" fontId="101" fillId="51" borderId="65" xfId="81" applyNumberFormat="1" applyFont="1" applyFill="1" applyBorder="1" applyAlignment="1">
      <alignment horizontal="center"/>
    </xf>
    <xf numFmtId="2" fontId="101" fillId="51" borderId="71" xfId="81" applyNumberFormat="1" applyFont="1" applyFill="1" applyBorder="1" applyAlignment="1">
      <alignment horizontal="center"/>
    </xf>
    <xf numFmtId="0" fontId="102" fillId="52" borderId="0" xfId="0" applyFont="1" applyFill="1" applyAlignment="1" applyProtection="1">
      <alignment vertical="top" wrapText="1"/>
    </xf>
    <xf numFmtId="0" fontId="74" fillId="52" borderId="46" xfId="0" applyFont="1" applyFill="1" applyBorder="1" applyProtection="1">
      <protection locked="0"/>
    </xf>
    <xf numFmtId="10" fontId="87" fillId="52" borderId="40" xfId="0" applyNumberFormat="1" applyFont="1" applyFill="1" applyBorder="1" applyAlignment="1" applyProtection="1">
      <alignment horizontal="center"/>
      <protection locked="0"/>
    </xf>
    <xf numFmtId="0" fontId="74" fillId="52" borderId="47" xfId="0" applyFont="1" applyFill="1" applyBorder="1" applyProtection="1">
      <protection locked="0"/>
    </xf>
    <xf numFmtId="10" fontId="74" fillId="52" borderId="51" xfId="0" applyNumberFormat="1" applyFont="1" applyFill="1" applyBorder="1" applyAlignment="1" applyProtection="1">
      <alignment horizontal="center"/>
      <protection locked="0"/>
    </xf>
    <xf numFmtId="10" fontId="74" fillId="52" borderId="50" xfId="0" applyNumberFormat="1" applyFont="1" applyFill="1" applyBorder="1" applyAlignment="1" applyProtection="1">
      <alignment horizontal="center"/>
      <protection locked="0"/>
    </xf>
    <xf numFmtId="166" fontId="17" fillId="0" borderId="0" xfId="172" applyFont="1" applyFill="1" applyBorder="1" applyAlignment="1">
      <alignment vertical="center"/>
    </xf>
    <xf numFmtId="0" fontId="103" fillId="48" borderId="0" xfId="0" applyFont="1" applyFill="1" applyBorder="1" applyProtection="1">
      <protection locked="0"/>
    </xf>
    <xf numFmtId="166" fontId="84" fillId="47" borderId="29" xfId="172" applyFont="1" applyFill="1" applyBorder="1" applyAlignment="1" applyProtection="1">
      <alignment horizontal="center" vertical="center" wrapText="1"/>
      <protection locked="0"/>
    </xf>
    <xf numFmtId="9" fontId="96" fillId="54" borderId="79" xfId="72" applyNumberFormat="1" applyFont="1" applyFill="1" applyBorder="1" applyAlignment="1">
      <alignment horizontal="center" vertical="center" wrapText="1"/>
    </xf>
    <xf numFmtId="9" fontId="95" fillId="54" borderId="79" xfId="72" applyNumberFormat="1" applyFont="1" applyFill="1" applyBorder="1" applyAlignment="1">
      <alignment horizontal="center" vertical="center" wrapText="1"/>
    </xf>
    <xf numFmtId="1" fontId="84" fillId="47" borderId="29" xfId="0" applyNumberFormat="1" applyFont="1" applyFill="1" applyBorder="1" applyAlignment="1" applyProtection="1">
      <alignment horizontal="center" vertical="center" wrapText="1"/>
      <protection locked="0"/>
    </xf>
    <xf numFmtId="0" fontId="81" fillId="47" borderId="80" xfId="70" applyNumberFormat="1" applyFont="1" applyFill="1" applyBorder="1" applyAlignment="1" applyProtection="1">
      <alignment vertical="center"/>
    </xf>
    <xf numFmtId="2" fontId="81" fillId="47" borderId="80" xfId="70" applyNumberFormat="1" applyFont="1" applyFill="1" applyBorder="1" applyAlignment="1" applyProtection="1">
      <alignment horizontal="center" vertical="center"/>
    </xf>
    <xf numFmtId="166" fontId="85" fillId="47" borderId="30" xfId="172" applyFont="1" applyFill="1" applyBorder="1" applyAlignment="1" applyProtection="1">
      <alignment horizontal="center" vertical="center" wrapText="1"/>
      <protection locked="0"/>
    </xf>
    <xf numFmtId="0" fontId="17" fillId="0" borderId="83" xfId="82" applyFont="1" applyFill="1" applyBorder="1" applyAlignment="1">
      <alignment vertical="center"/>
    </xf>
    <xf numFmtId="0" fontId="17" fillId="0" borderId="84" xfId="82" applyFont="1" applyFill="1" applyBorder="1" applyAlignment="1">
      <alignment vertical="center"/>
    </xf>
    <xf numFmtId="0" fontId="18" fillId="0" borderId="85" xfId="82" applyFont="1" applyFill="1" applyBorder="1" applyAlignment="1">
      <alignment horizontal="left" vertical="center" wrapText="1"/>
    </xf>
    <xf numFmtId="0" fontId="77" fillId="47" borderId="84" xfId="0" applyFont="1" applyFill="1" applyBorder="1" applyProtection="1">
      <protection locked="0"/>
    </xf>
    <xf numFmtId="0" fontId="75" fillId="48" borderId="84" xfId="0" applyFont="1" applyFill="1" applyBorder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44" fontId="4" fillId="0" borderId="0" xfId="0" applyNumberFormat="1" applyFont="1" applyProtection="1">
      <protection locked="0"/>
    </xf>
    <xf numFmtId="166" fontId="4" fillId="0" borderId="0" xfId="172" applyFont="1" applyProtection="1">
      <protection locked="0"/>
    </xf>
    <xf numFmtId="171" fontId="0" fillId="0" borderId="0" xfId="172" applyNumberFormat="1" applyFont="1" applyAlignment="1" applyProtection="1">
      <alignment horizontal="center"/>
      <protection locked="0"/>
    </xf>
    <xf numFmtId="44" fontId="15" fillId="0" borderId="0" xfId="0" applyNumberFormat="1" applyFont="1" applyProtection="1">
      <protection locked="0"/>
    </xf>
    <xf numFmtId="10" fontId="97" fillId="0" borderId="87" xfId="88" applyNumberFormat="1" applyFont="1" applyFill="1" applyBorder="1" applyAlignment="1">
      <alignment horizontal="center"/>
    </xf>
    <xf numFmtId="10" fontId="93" fillId="0" borderId="88" xfId="88" applyNumberFormat="1" applyFont="1" applyFill="1" applyBorder="1" applyAlignment="1">
      <alignment horizontal="center"/>
    </xf>
    <xf numFmtId="10" fontId="97" fillId="0" borderId="52" xfId="0" applyNumberFormat="1" applyFont="1" applyFill="1" applyBorder="1" applyAlignment="1" applyProtection="1">
      <alignment horizontal="center"/>
      <protection locked="0"/>
    </xf>
    <xf numFmtId="0" fontId="72" fillId="0" borderId="0" xfId="76" applyFont="1" applyProtection="1">
      <protection locked="0"/>
    </xf>
    <xf numFmtId="0" fontId="90" fillId="0" borderId="0" xfId="76" applyFont="1" applyAlignment="1" applyProtection="1">
      <alignment wrapText="1"/>
      <protection locked="0"/>
    </xf>
    <xf numFmtId="167" fontId="72" fillId="56" borderId="93" xfId="49" applyFont="1" applyFill="1" applyBorder="1" applyAlignment="1" applyProtection="1">
      <alignment horizontal="center"/>
    </xf>
    <xf numFmtId="0" fontId="72" fillId="50" borderId="93" xfId="76" applyFont="1" applyFill="1" applyBorder="1">
      <protection locked="0"/>
    </xf>
    <xf numFmtId="44" fontId="0" fillId="50" borderId="0" xfId="0" applyNumberFormat="1" applyFill="1" applyProtection="1">
      <protection locked="0"/>
    </xf>
    <xf numFmtId="1" fontId="87" fillId="55" borderId="26" xfId="0" applyNumberFormat="1" applyFont="1" applyFill="1" applyBorder="1" applyAlignment="1" applyProtection="1">
      <alignment horizontal="center"/>
      <protection locked="0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42" xfId="70" applyNumberFormat="1" applyFont="1" applyFill="1" applyBorder="1" applyAlignment="1">
      <alignment horizontal="center" vertical="center" wrapText="1"/>
    </xf>
    <xf numFmtId="0" fontId="95" fillId="49" borderId="90" xfId="70" applyNumberFormat="1" applyFont="1" applyFill="1" applyBorder="1" applyAlignment="1">
      <alignment horizontal="center" vertical="center" wrapText="1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75" xfId="72" applyNumberFormat="1" applyFont="1" applyFill="1" applyBorder="1" applyAlignment="1">
      <alignment horizontal="center" vertical="center" wrapText="1"/>
    </xf>
    <xf numFmtId="0" fontId="95" fillId="49" borderId="76" xfId="72" applyNumberFormat="1" applyFont="1" applyFill="1" applyBorder="1" applyAlignment="1">
      <alignment horizontal="center" vertical="center" wrapText="1"/>
    </xf>
    <xf numFmtId="0" fontId="95" fillId="49" borderId="77" xfId="72" applyNumberFormat="1" applyFont="1" applyFill="1" applyBorder="1" applyAlignment="1">
      <alignment horizontal="center" vertical="center" wrapText="1"/>
    </xf>
    <xf numFmtId="0" fontId="3" fillId="0" borderId="0" xfId="179" applyProtection="1">
      <protection locked="0"/>
    </xf>
    <xf numFmtId="0" fontId="4" fillId="0" borderId="0" xfId="179" applyFont="1" applyProtection="1">
      <protection locked="0"/>
    </xf>
    <xf numFmtId="17" fontId="4" fillId="0" borderId="0" xfId="172" applyNumberFormat="1" applyFont="1" applyAlignment="1" applyProtection="1">
      <alignment horizontal="center"/>
      <protection locked="0"/>
    </xf>
    <xf numFmtId="0" fontId="107" fillId="49" borderId="94" xfId="70" applyNumberFormat="1" applyFont="1" applyFill="1" applyBorder="1" applyAlignment="1">
      <alignment horizontal="center" vertical="center" wrapText="1"/>
    </xf>
    <xf numFmtId="14" fontId="81" fillId="47" borderId="114" xfId="70" applyNumberFormat="1" applyFont="1" applyFill="1" applyBorder="1" applyAlignment="1" applyProtection="1">
      <alignment horizontal="center" vertical="center"/>
    </xf>
    <xf numFmtId="166" fontId="3" fillId="0" borderId="0" xfId="172" applyAlignment="1" applyProtection="1">
      <protection locked="0"/>
    </xf>
    <xf numFmtId="0" fontId="4" fillId="0" borderId="0" xfId="179" quotePrefix="1" applyFont="1" applyAlignment="1" applyProtection="1">
      <alignment horizontal="center"/>
      <protection locked="0"/>
    </xf>
    <xf numFmtId="166" fontId="3" fillId="0" borderId="0" xfId="172" applyProtection="1">
      <protection locked="0"/>
    </xf>
    <xf numFmtId="0" fontId="107" fillId="49" borderId="89" xfId="70" applyNumberFormat="1" applyFont="1" applyFill="1" applyBorder="1" applyAlignment="1">
      <alignment horizontal="center" vertical="center" wrapText="1"/>
    </xf>
    <xf numFmtId="0" fontId="108" fillId="0" borderId="0" xfId="0" applyFont="1" applyAlignment="1">
      <alignment horizontal="center" readingOrder="2"/>
      <protection locked="0"/>
    </xf>
    <xf numFmtId="0" fontId="5" fillId="0" borderId="115" xfId="180" applyFont="1" applyFill="1" applyBorder="1" applyAlignment="1" applyProtection="1">
      <alignment horizontal="left" vertical="center" wrapText="1"/>
      <protection locked="0"/>
    </xf>
    <xf numFmtId="0" fontId="81" fillId="47" borderId="58" xfId="70" applyNumberFormat="1" applyFont="1" applyFill="1" applyBorder="1" applyAlignment="1" applyProtection="1">
      <alignment horizontal="center"/>
    </xf>
    <xf numFmtId="0" fontId="81" fillId="47" borderId="0" xfId="70" applyNumberFormat="1" applyFont="1" applyFill="1" applyBorder="1" applyAlignment="1" applyProtection="1">
      <alignment horizontal="center"/>
    </xf>
    <xf numFmtId="172" fontId="3" fillId="45" borderId="0" xfId="179" applyNumberFormat="1" applyFill="1" applyBorder="1" applyAlignment="1" applyProtection="1">
      <alignment horizontal="center"/>
    </xf>
    <xf numFmtId="0" fontId="96" fillId="49" borderId="118" xfId="70" applyNumberFormat="1" applyFont="1" applyFill="1" applyBorder="1" applyAlignment="1">
      <alignment horizontal="center" vertical="center" wrapText="1"/>
    </xf>
    <xf numFmtId="166" fontId="3" fillId="45" borderId="0" xfId="172" applyFill="1" applyBorder="1" applyProtection="1">
      <protection locked="0"/>
    </xf>
    <xf numFmtId="0" fontId="3" fillId="45" borderId="0" xfId="179" applyFill="1" applyBorder="1" applyProtection="1">
      <protection locked="0"/>
    </xf>
    <xf numFmtId="0" fontId="0" fillId="45" borderId="0" xfId="0" applyFill="1" applyBorder="1" applyProtection="1">
      <protection locked="0"/>
    </xf>
    <xf numFmtId="10" fontId="3" fillId="0" borderId="0" xfId="179" applyNumberFormat="1" applyProtection="1">
      <protection locked="0"/>
    </xf>
    <xf numFmtId="0" fontId="112" fillId="45" borderId="0" xfId="182" applyFont="1" applyFill="1" applyBorder="1" applyAlignment="1" applyProtection="1">
      <protection locked="0"/>
    </xf>
    <xf numFmtId="0" fontId="0" fillId="45" borderId="0" xfId="0" applyFill="1" applyProtection="1">
      <protection locked="0"/>
    </xf>
    <xf numFmtId="0" fontId="3" fillId="45" borderId="0" xfId="0" applyFont="1" applyFill="1" applyProtection="1">
      <protection locked="0"/>
    </xf>
    <xf numFmtId="10" fontId="72" fillId="0" borderId="0" xfId="88" applyNumberFormat="1" applyFont="1" applyFill="1" applyBorder="1" applyAlignment="1">
      <alignment horizontal="center"/>
    </xf>
    <xf numFmtId="2" fontId="81" fillId="55" borderId="80" xfId="70" applyNumberFormat="1" applyFont="1" applyFill="1" applyBorder="1" applyAlignment="1" applyProtection="1">
      <alignment horizontal="center" vertical="center"/>
    </xf>
    <xf numFmtId="0" fontId="96" fillId="49" borderId="58" xfId="70" applyNumberFormat="1" applyFont="1" applyFill="1" applyBorder="1" applyAlignment="1">
      <alignment horizontal="center" vertical="center" wrapText="1"/>
    </xf>
    <xf numFmtId="0" fontId="95" fillId="49" borderId="58" xfId="70" applyNumberFormat="1" applyFont="1" applyFill="1" applyBorder="1" applyAlignment="1">
      <alignment vertical="center" wrapText="1"/>
    </xf>
    <xf numFmtId="0" fontId="72" fillId="0" borderId="0" xfId="80" applyFont="1" applyBorder="1" applyProtection="1">
      <protection locked="0"/>
    </xf>
    <xf numFmtId="0" fontId="81" fillId="0" borderId="0" xfId="80" applyFont="1" applyBorder="1" applyAlignment="1" applyProtection="1">
      <alignment horizontal="left"/>
      <protection locked="0"/>
    </xf>
    <xf numFmtId="0" fontId="72" fillId="95" borderId="26" xfId="0" applyFont="1" applyFill="1" applyBorder="1" applyProtection="1">
      <protection locked="0"/>
    </xf>
    <xf numFmtId="1" fontId="72" fillId="95" borderId="81" xfId="0" applyNumberFormat="1" applyFont="1" applyFill="1" applyBorder="1" applyAlignment="1" applyProtection="1">
      <alignment horizontal="center"/>
      <protection locked="0"/>
    </xf>
    <xf numFmtId="1" fontId="72" fillId="95" borderId="26" xfId="0" applyNumberFormat="1" applyFont="1" applyFill="1" applyBorder="1" applyAlignment="1" applyProtection="1">
      <alignment horizontal="center"/>
      <protection locked="0"/>
    </xf>
    <xf numFmtId="44" fontId="72" fillId="95" borderId="25" xfId="49" applyNumberFormat="1" applyFont="1" applyFill="1" applyBorder="1" applyProtection="1">
      <protection locked="0"/>
    </xf>
    <xf numFmtId="189" fontId="72" fillId="95" borderId="26" xfId="0" applyNumberFormat="1" applyFont="1" applyFill="1" applyBorder="1" applyAlignment="1" applyProtection="1">
      <alignment horizontal="center"/>
      <protection locked="0"/>
    </xf>
    <xf numFmtId="1" fontId="98" fillId="95" borderId="26" xfId="0" applyNumberFormat="1" applyFont="1" applyFill="1" applyBorder="1" applyAlignment="1" applyProtection="1">
      <alignment horizontal="center"/>
      <protection locked="0"/>
    </xf>
    <xf numFmtId="44" fontId="72" fillId="95" borderId="27" xfId="49" applyNumberFormat="1" applyFont="1" applyFill="1" applyBorder="1" applyProtection="1">
      <protection locked="0"/>
    </xf>
    <xf numFmtId="0" fontId="96" fillId="49" borderId="94" xfId="70" applyNumberFormat="1" applyFont="1" applyFill="1" applyBorder="1" applyAlignment="1">
      <alignment horizontal="center" vertical="center" wrapText="1"/>
    </xf>
    <xf numFmtId="0" fontId="96" fillId="49" borderId="118" xfId="70" applyNumberFormat="1" applyFont="1" applyFill="1" applyBorder="1" applyAlignment="1">
      <alignment vertical="center" wrapText="1"/>
    </xf>
    <xf numFmtId="0" fontId="96" fillId="49" borderId="94" xfId="70" applyNumberFormat="1" applyFont="1" applyFill="1" applyBorder="1" applyAlignment="1">
      <alignment vertical="center" wrapText="1"/>
    </xf>
    <xf numFmtId="0" fontId="93" fillId="0" borderId="133" xfId="81" applyNumberFormat="1" applyFont="1" applyFill="1" applyBorder="1" applyAlignment="1">
      <alignment horizontal="left"/>
    </xf>
    <xf numFmtId="167" fontId="72" fillId="55" borderId="134" xfId="172" applyNumberFormat="1" applyFont="1" applyFill="1" applyBorder="1" applyAlignment="1">
      <alignment horizontal="center"/>
    </xf>
    <xf numFmtId="166" fontId="72" fillId="55" borderId="134" xfId="172" applyFont="1" applyFill="1" applyBorder="1" applyAlignment="1">
      <alignment horizontal="center"/>
    </xf>
    <xf numFmtId="166" fontId="72" fillId="0" borderId="135" xfId="172" applyNumberFormat="1" applyFont="1" applyFill="1" applyBorder="1" applyAlignment="1">
      <alignment horizontal="center"/>
    </xf>
    <xf numFmtId="0" fontId="93" fillId="0" borderId="136" xfId="81" applyNumberFormat="1" applyFont="1" applyFill="1" applyBorder="1" applyAlignment="1">
      <alignment horizontal="left"/>
    </xf>
    <xf numFmtId="167" fontId="72" fillId="55" borderId="137" xfId="172" applyNumberFormat="1" applyFont="1" applyFill="1" applyBorder="1" applyAlignment="1">
      <alignment horizontal="center"/>
    </xf>
    <xf numFmtId="166" fontId="72" fillId="55" borderId="137" xfId="172" applyFont="1" applyFill="1" applyBorder="1" applyAlignment="1">
      <alignment horizontal="center"/>
    </xf>
    <xf numFmtId="166" fontId="72" fillId="0" borderId="138" xfId="172" applyNumberFormat="1" applyFont="1" applyFill="1" applyBorder="1" applyAlignment="1">
      <alignment horizontal="center"/>
    </xf>
    <xf numFmtId="166" fontId="72" fillId="55" borderId="140" xfId="172" applyFont="1" applyFill="1" applyBorder="1" applyAlignment="1">
      <alignment horizontal="center"/>
    </xf>
    <xf numFmtId="0" fontId="93" fillId="55" borderId="136" xfId="81" applyNumberFormat="1" applyFont="1" applyFill="1" applyBorder="1" applyAlignment="1">
      <alignment horizontal="left"/>
    </xf>
    <xf numFmtId="166" fontId="72" fillId="55" borderId="134" xfId="172" applyNumberFormat="1" applyFont="1" applyFill="1" applyBorder="1" applyAlignment="1">
      <alignment horizontal="center"/>
    </xf>
    <xf numFmtId="167" fontId="72" fillId="0" borderId="135" xfId="172" applyNumberFormat="1" applyFont="1" applyFill="1" applyBorder="1" applyAlignment="1">
      <alignment horizontal="center"/>
    </xf>
    <xf numFmtId="166" fontId="72" fillId="55" borderId="137" xfId="172" applyNumberFormat="1" applyFont="1" applyFill="1" applyBorder="1" applyAlignment="1">
      <alignment horizontal="center"/>
    </xf>
    <xf numFmtId="167" fontId="72" fillId="0" borderId="138" xfId="172" applyNumberFormat="1" applyFont="1" applyFill="1" applyBorder="1" applyAlignment="1">
      <alignment horizontal="center"/>
    </xf>
    <xf numFmtId="166" fontId="72" fillId="55" borderId="140" xfId="172" applyNumberFormat="1" applyFont="1" applyFill="1" applyBorder="1" applyAlignment="1">
      <alignment horizontal="center"/>
    </xf>
    <xf numFmtId="167" fontId="72" fillId="0" borderId="141" xfId="172" applyNumberFormat="1" applyFont="1" applyFill="1" applyBorder="1" applyAlignment="1">
      <alignment horizontal="center"/>
    </xf>
    <xf numFmtId="166" fontId="72" fillId="95" borderId="25" xfId="172" applyFont="1" applyFill="1" applyBorder="1" applyProtection="1">
      <protection locked="0"/>
    </xf>
    <xf numFmtId="1" fontId="72" fillId="95" borderId="63" xfId="0" applyNumberFormat="1" applyFont="1" applyFill="1" applyBorder="1" applyAlignment="1" applyProtection="1">
      <alignment horizontal="center"/>
      <protection locked="0"/>
    </xf>
    <xf numFmtId="1" fontId="72" fillId="95" borderId="82" xfId="0" applyNumberFormat="1" applyFont="1" applyFill="1" applyBorder="1" applyAlignment="1" applyProtection="1">
      <alignment horizontal="center"/>
      <protection locked="0"/>
    </xf>
    <xf numFmtId="1" fontId="98" fillId="55" borderId="26" xfId="0" applyNumberFormat="1" applyFont="1" applyFill="1" applyBorder="1" applyAlignment="1" applyProtection="1">
      <alignment horizontal="center"/>
      <protection locked="0"/>
    </xf>
    <xf numFmtId="0" fontId="96" fillId="49" borderId="143" xfId="70" applyNumberFormat="1" applyFont="1" applyFill="1" applyBorder="1" applyAlignment="1">
      <alignment horizontal="center" vertical="center" wrapText="1"/>
    </xf>
    <xf numFmtId="0" fontId="81" fillId="47" borderId="144" xfId="70" applyNumberFormat="1" applyFont="1" applyFill="1" applyBorder="1" applyAlignment="1" applyProtection="1">
      <alignment horizontal="center"/>
    </xf>
    <xf numFmtId="0" fontId="93" fillId="0" borderId="147" xfId="81" applyNumberFormat="1" applyFont="1" applyFill="1" applyBorder="1" applyAlignment="1">
      <alignment horizontal="left"/>
    </xf>
    <xf numFmtId="0" fontId="93" fillId="0" borderId="103" xfId="81" applyNumberFormat="1" applyFont="1" applyFill="1" applyBorder="1" applyAlignment="1">
      <alignment horizontal="left"/>
    </xf>
    <xf numFmtId="0" fontId="93" fillId="0" borderId="104" xfId="81" applyNumberFormat="1" applyFont="1" applyFill="1" applyBorder="1" applyAlignment="1">
      <alignment horizontal="left"/>
    </xf>
    <xf numFmtId="167" fontId="87" fillId="55" borderId="104" xfId="172" applyNumberFormat="1" applyFont="1" applyFill="1" applyBorder="1" applyAlignment="1">
      <alignment horizontal="center"/>
    </xf>
    <xf numFmtId="171" fontId="72" fillId="0" borderId="104" xfId="172" applyNumberFormat="1" applyFont="1" applyFill="1" applyBorder="1" applyAlignment="1">
      <alignment horizontal="center"/>
    </xf>
    <xf numFmtId="0" fontId="93" fillId="0" borderId="148" xfId="81" applyNumberFormat="1" applyFont="1" applyFill="1" applyBorder="1" applyAlignment="1">
      <alignment horizontal="left"/>
    </xf>
    <xf numFmtId="0" fontId="93" fillId="0" borderId="149" xfId="81" applyNumberFormat="1" applyFont="1" applyFill="1" applyBorder="1" applyAlignment="1">
      <alignment horizontal="left"/>
    </xf>
    <xf numFmtId="167" fontId="87" fillId="55" borderId="149" xfId="172" applyNumberFormat="1" applyFont="1" applyFill="1" applyBorder="1" applyAlignment="1">
      <alignment horizontal="center"/>
    </xf>
    <xf numFmtId="171" fontId="72" fillId="0" borderId="149" xfId="172" applyNumberFormat="1" applyFont="1" applyFill="1" applyBorder="1" applyAlignment="1">
      <alignment horizontal="center"/>
    </xf>
    <xf numFmtId="0" fontId="93" fillId="50" borderId="149" xfId="81" applyNumberFormat="1" applyFont="1" applyFill="1" applyBorder="1" applyAlignment="1">
      <alignment horizontal="left"/>
    </xf>
    <xf numFmtId="0" fontId="93" fillId="0" borderId="151" xfId="81" applyNumberFormat="1" applyFont="1" applyFill="1" applyBorder="1" applyAlignment="1">
      <alignment horizontal="left"/>
    </xf>
    <xf numFmtId="0" fontId="93" fillId="0" borderId="152" xfId="81" applyNumberFormat="1" applyFont="1" applyFill="1" applyBorder="1" applyAlignment="1">
      <alignment horizontal="left"/>
    </xf>
    <xf numFmtId="167" fontId="87" fillId="55" borderId="152" xfId="172" applyNumberFormat="1" applyFont="1" applyFill="1" applyBorder="1" applyAlignment="1">
      <alignment horizontal="center"/>
    </xf>
    <xf numFmtId="171" fontId="72" fillId="0" borderId="152" xfId="172" applyNumberFormat="1" applyFont="1" applyFill="1" applyBorder="1" applyAlignment="1">
      <alignment horizontal="center"/>
    </xf>
    <xf numFmtId="2" fontId="81" fillId="47" borderId="58" xfId="70" applyNumberFormat="1" applyFont="1" applyFill="1" applyBorder="1" applyAlignment="1" applyProtection="1">
      <alignment horizontal="center" vertical="center"/>
    </xf>
    <xf numFmtId="171" fontId="72" fillId="0" borderId="105" xfId="172" applyNumberFormat="1" applyFont="1" applyFill="1" applyBorder="1" applyAlignment="1">
      <alignment horizontal="center"/>
    </xf>
    <xf numFmtId="171" fontId="72" fillId="0" borderId="150" xfId="172" applyNumberFormat="1" applyFont="1" applyFill="1" applyBorder="1" applyAlignment="1">
      <alignment horizontal="center"/>
    </xf>
    <xf numFmtId="171" fontId="72" fillId="0" borderId="153" xfId="172" applyNumberFormat="1" applyFont="1" applyFill="1" applyBorder="1" applyAlignment="1">
      <alignment horizontal="center"/>
    </xf>
    <xf numFmtId="0" fontId="93" fillId="95" borderId="103" xfId="81" applyNumberFormat="1" applyFont="1" applyFill="1" applyBorder="1" applyAlignment="1">
      <alignment horizontal="left"/>
    </xf>
    <xf numFmtId="167" fontId="72" fillId="55" borderId="104" xfId="172" applyNumberFormat="1" applyFont="1" applyFill="1" applyBorder="1" applyAlignment="1">
      <alignment horizontal="center"/>
    </xf>
    <xf numFmtId="166" fontId="72" fillId="0" borderId="104" xfId="172" applyFont="1" applyFill="1" applyBorder="1" applyAlignment="1">
      <alignment horizontal="center"/>
    </xf>
    <xf numFmtId="1" fontId="94" fillId="55" borderId="105" xfId="76" applyNumberFormat="1" applyFont="1" applyFill="1" applyBorder="1" applyAlignment="1" applyProtection="1">
      <alignment horizontal="center"/>
      <protection locked="0"/>
    </xf>
    <xf numFmtId="0" fontId="93" fillId="95" borderId="148" xfId="81" applyNumberFormat="1" applyFont="1" applyFill="1" applyBorder="1" applyAlignment="1">
      <alignment horizontal="left"/>
    </xf>
    <xf numFmtId="167" fontId="72" fillId="55" borderId="149" xfId="172" applyNumberFormat="1" applyFont="1" applyFill="1" applyBorder="1" applyAlignment="1">
      <alignment horizontal="center"/>
    </xf>
    <xf numFmtId="166" fontId="72" fillId="0" borderId="149" xfId="172" applyFont="1" applyFill="1" applyBorder="1" applyAlignment="1">
      <alignment horizontal="center"/>
    </xf>
    <xf numFmtId="1" fontId="94" fillId="55" borderId="150" xfId="76" applyNumberFormat="1" applyFont="1" applyFill="1" applyBorder="1" applyAlignment="1" applyProtection="1">
      <alignment horizontal="center"/>
      <protection locked="0"/>
    </xf>
    <xf numFmtId="0" fontId="93" fillId="95" borderId="151" xfId="81" applyNumberFormat="1" applyFont="1" applyFill="1" applyBorder="1" applyAlignment="1">
      <alignment horizontal="left"/>
    </xf>
    <xf numFmtId="167" fontId="72" fillId="55" borderId="152" xfId="172" applyNumberFormat="1" applyFont="1" applyFill="1" applyBorder="1" applyAlignment="1">
      <alignment horizontal="center"/>
    </xf>
    <xf numFmtId="166" fontId="72" fillId="0" borderId="152" xfId="172" applyFont="1" applyFill="1" applyBorder="1" applyAlignment="1">
      <alignment horizontal="center"/>
    </xf>
    <xf numFmtId="1" fontId="94" fillId="55" borderId="153" xfId="76" applyNumberFormat="1" applyFont="1" applyFill="1" applyBorder="1" applyAlignment="1" applyProtection="1">
      <alignment horizontal="center"/>
      <protection locked="0"/>
    </xf>
    <xf numFmtId="0" fontId="93" fillId="56" borderId="103" xfId="81" applyNumberFormat="1" applyFont="1" applyFill="1" applyBorder="1" applyAlignment="1">
      <alignment horizontal="left"/>
    </xf>
    <xf numFmtId="166" fontId="72" fillId="55" borderId="104" xfId="172" applyFont="1" applyFill="1" applyBorder="1" applyAlignment="1">
      <alignment horizontal="right"/>
    </xf>
    <xf numFmtId="0" fontId="3" fillId="0" borderId="105" xfId="179" applyBorder="1" applyProtection="1">
      <protection locked="0"/>
    </xf>
    <xf numFmtId="0" fontId="93" fillId="56" borderId="148" xfId="81" applyNumberFormat="1" applyFont="1" applyFill="1" applyBorder="1" applyAlignment="1">
      <alignment horizontal="left"/>
    </xf>
    <xf numFmtId="166" fontId="72" fillId="55" borderId="149" xfId="172" applyFont="1" applyFill="1" applyBorder="1" applyAlignment="1">
      <alignment horizontal="right"/>
    </xf>
    <xf numFmtId="0" fontId="3" fillId="0" borderId="150" xfId="179" applyBorder="1" applyProtection="1">
      <protection locked="0"/>
    </xf>
    <xf numFmtId="0" fontId="111" fillId="0" borderId="150" xfId="179" applyFont="1" applyBorder="1" applyProtection="1">
      <protection locked="0"/>
    </xf>
    <xf numFmtId="10" fontId="72" fillId="55" borderId="149" xfId="88" applyNumberFormat="1" applyFont="1" applyFill="1" applyBorder="1" applyAlignment="1">
      <alignment horizontal="right"/>
    </xf>
    <xf numFmtId="0" fontId="93" fillId="56" borderId="151" xfId="81" applyNumberFormat="1" applyFont="1" applyFill="1" applyBorder="1" applyAlignment="1">
      <alignment horizontal="left"/>
    </xf>
    <xf numFmtId="2" fontId="75" fillId="56" borderId="152" xfId="172" applyNumberFormat="1" applyFont="1" applyFill="1" applyBorder="1" applyAlignment="1">
      <alignment horizontal="right"/>
    </xf>
    <xf numFmtId="0" fontId="3" fillId="0" borderId="153" xfId="179" applyBorder="1" applyProtection="1">
      <protection locked="0"/>
    </xf>
    <xf numFmtId="10" fontId="72" fillId="53" borderId="104" xfId="88" applyNumberFormat="1" applyFont="1" applyFill="1" applyBorder="1" applyAlignment="1">
      <alignment horizontal="center"/>
    </xf>
    <xf numFmtId="10" fontId="72" fillId="53" borderId="105" xfId="88" applyNumberFormat="1" applyFont="1" applyFill="1" applyBorder="1" applyAlignment="1">
      <alignment horizontal="center"/>
    </xf>
    <xf numFmtId="10" fontId="72" fillId="55" borderId="149" xfId="88" applyNumberFormat="1" applyFont="1" applyFill="1" applyBorder="1" applyAlignment="1">
      <alignment horizontal="center"/>
    </xf>
    <xf numFmtId="10" fontId="72" fillId="53" borderId="150" xfId="88" applyNumberFormat="1" applyFont="1" applyFill="1" applyBorder="1" applyAlignment="1">
      <alignment horizontal="center"/>
    </xf>
    <xf numFmtId="10" fontId="72" fillId="55" borderId="152" xfId="88" applyNumberFormat="1" applyFont="1" applyFill="1" applyBorder="1" applyAlignment="1">
      <alignment horizontal="center"/>
    </xf>
    <xf numFmtId="10" fontId="72" fillId="53" borderId="153" xfId="88" applyNumberFormat="1" applyFont="1" applyFill="1" applyBorder="1" applyAlignment="1">
      <alignment horizontal="center"/>
    </xf>
    <xf numFmtId="0" fontId="93" fillId="57" borderId="148" xfId="81" applyNumberFormat="1" applyFont="1" applyFill="1" applyBorder="1" applyAlignment="1">
      <alignment horizontal="left"/>
    </xf>
    <xf numFmtId="14" fontId="81" fillId="47" borderId="58" xfId="70" quotePrefix="1" applyNumberFormat="1" applyFont="1" applyFill="1" applyBorder="1" applyAlignment="1" applyProtection="1">
      <alignment vertical="center"/>
    </xf>
    <xf numFmtId="14" fontId="81" fillId="47" borderId="117" xfId="70" quotePrefix="1" applyNumberFormat="1" applyFont="1" applyFill="1" applyBorder="1" applyAlignment="1" applyProtection="1">
      <alignment vertical="center"/>
    </xf>
    <xf numFmtId="0" fontId="107" fillId="0" borderId="155" xfId="70" applyNumberFormat="1" applyFont="1" applyFill="1" applyBorder="1" applyAlignment="1">
      <alignment vertical="center" wrapText="1"/>
    </xf>
    <xf numFmtId="44" fontId="72" fillId="45" borderId="136" xfId="49" applyNumberFormat="1" applyFont="1" applyFill="1" applyBorder="1" applyProtection="1">
      <protection locked="0"/>
    </xf>
    <xf numFmtId="44" fontId="72" fillId="45" borderId="145" xfId="49" applyNumberFormat="1" applyFont="1" applyFill="1" applyBorder="1" applyProtection="1">
      <protection locked="0"/>
    </xf>
    <xf numFmtId="44" fontId="72" fillId="45" borderId="139" xfId="49" applyNumberFormat="1" applyFont="1" applyFill="1" applyBorder="1" applyProtection="1">
      <protection locked="0"/>
    </xf>
    <xf numFmtId="44" fontId="72" fillId="45" borderId="146" xfId="49" applyNumberFormat="1" applyFont="1" applyFill="1" applyBorder="1" applyProtection="1">
      <protection locked="0"/>
    </xf>
    <xf numFmtId="44" fontId="72" fillId="45" borderId="162" xfId="49" applyNumberFormat="1" applyFont="1" applyFill="1" applyBorder="1" applyProtection="1">
      <protection locked="0"/>
    </xf>
    <xf numFmtId="44" fontId="72" fillId="45" borderId="163" xfId="49" applyNumberFormat="1" applyFont="1" applyFill="1" applyBorder="1" applyProtection="1">
      <protection locked="0"/>
    </xf>
    <xf numFmtId="44" fontId="72" fillId="55" borderId="161" xfId="49" applyNumberFormat="1" applyFont="1" applyFill="1" applyBorder="1" applyAlignment="1" applyProtection="1">
      <alignment horizontal="center"/>
      <protection locked="0"/>
    </xf>
    <xf numFmtId="44" fontId="72" fillId="57" borderId="160" xfId="49" applyNumberFormat="1" applyFont="1" applyFill="1" applyBorder="1" applyProtection="1">
      <protection locked="0"/>
    </xf>
    <xf numFmtId="44" fontId="72" fillId="57" borderId="80" xfId="49" applyNumberFormat="1" applyFont="1" applyFill="1" applyBorder="1" applyProtection="1">
      <protection locked="0"/>
    </xf>
    <xf numFmtId="44" fontId="72" fillId="57" borderId="164" xfId="49" applyNumberFormat="1" applyFont="1" applyFill="1" applyBorder="1" applyAlignment="1" applyProtection="1">
      <alignment horizontal="center"/>
      <protection locked="0"/>
    </xf>
    <xf numFmtId="44" fontId="72" fillId="57" borderId="158" xfId="49" applyNumberFormat="1" applyFont="1" applyFill="1" applyBorder="1" applyAlignment="1" applyProtection="1">
      <alignment horizontal="center"/>
      <protection locked="0"/>
    </xf>
    <xf numFmtId="44" fontId="72" fillId="57" borderId="159" xfId="49" applyNumberFormat="1" applyFont="1" applyFill="1" applyBorder="1" applyAlignment="1" applyProtection="1">
      <alignment horizontal="center"/>
      <protection locked="0"/>
    </xf>
    <xf numFmtId="1" fontId="87" fillId="55" borderId="78" xfId="0" applyNumberFormat="1" applyFont="1" applyFill="1" applyBorder="1" applyAlignment="1" applyProtection="1">
      <alignment horizontal="center"/>
      <protection locked="0"/>
    </xf>
    <xf numFmtId="0" fontId="72" fillId="95" borderId="64" xfId="0" applyFont="1" applyFill="1" applyBorder="1" applyProtection="1">
      <protection locked="0"/>
    </xf>
    <xf numFmtId="0" fontId="93" fillId="0" borderId="165" xfId="81" applyNumberFormat="1" applyFont="1" applyFill="1" applyBorder="1" applyAlignment="1">
      <alignment horizontal="left"/>
    </xf>
    <xf numFmtId="9" fontId="96" fillId="54" borderId="91" xfId="72" applyNumberFormat="1" applyFont="1" applyFill="1" applyBorder="1" applyAlignment="1">
      <alignment horizontal="center" vertical="center" wrapText="1"/>
    </xf>
    <xf numFmtId="9" fontId="95" fillId="54" borderId="91" xfId="72" applyNumberFormat="1" applyFont="1" applyFill="1" applyBorder="1" applyAlignment="1">
      <alignment horizontal="center" vertical="center" wrapText="1"/>
    </xf>
    <xf numFmtId="0" fontId="95" fillId="49" borderId="91" xfId="72" applyNumberFormat="1" applyFont="1" applyFill="1" applyBorder="1" applyAlignment="1">
      <alignment horizontal="center" vertical="center" wrapText="1"/>
    </xf>
    <xf numFmtId="0" fontId="84" fillId="47" borderId="97" xfId="0" applyFont="1" applyFill="1" applyBorder="1" applyAlignment="1" applyProtection="1">
      <alignment vertical="center" wrapText="1"/>
      <protection locked="0"/>
    </xf>
    <xf numFmtId="2" fontId="84" fillId="47" borderId="144" xfId="0" applyNumberFormat="1" applyFont="1" applyFill="1" applyBorder="1" applyAlignment="1" applyProtection="1">
      <alignment horizontal="center" vertical="center" wrapText="1"/>
      <protection locked="0"/>
    </xf>
    <xf numFmtId="0" fontId="84" fillId="47" borderId="144" xfId="0" applyFont="1" applyFill="1" applyBorder="1" applyAlignment="1" applyProtection="1">
      <alignment vertical="center" wrapText="1"/>
      <protection locked="0"/>
    </xf>
    <xf numFmtId="44" fontId="84" fillId="47" borderId="77" xfId="172" applyNumberFormat="1" applyFont="1" applyFill="1" applyBorder="1" applyAlignment="1" applyProtection="1">
      <alignment horizontal="center" vertical="center" wrapText="1"/>
      <protection locked="0"/>
    </xf>
    <xf numFmtId="44" fontId="72" fillId="95" borderId="167" xfId="49" applyNumberFormat="1" applyFont="1" applyFill="1" applyBorder="1" applyProtection="1">
      <protection locked="0"/>
    </xf>
    <xf numFmtId="44" fontId="72" fillId="95" borderId="168" xfId="49" applyNumberFormat="1" applyFont="1" applyFill="1" applyBorder="1" applyProtection="1">
      <protection locked="0"/>
    </xf>
    <xf numFmtId="44" fontId="72" fillId="95" borderId="170" xfId="49" applyNumberFormat="1" applyFont="1" applyFill="1" applyBorder="1" applyProtection="1">
      <protection locked="0"/>
    </xf>
    <xf numFmtId="44" fontId="72" fillId="95" borderId="171" xfId="49" applyNumberFormat="1" applyFont="1" applyFill="1" applyBorder="1" applyProtection="1">
      <protection locked="0"/>
    </xf>
    <xf numFmtId="44" fontId="72" fillId="95" borderId="173" xfId="49" applyNumberFormat="1" applyFont="1" applyFill="1" applyBorder="1" applyProtection="1">
      <protection locked="0"/>
    </xf>
    <xf numFmtId="44" fontId="72" fillId="95" borderId="174" xfId="49" applyNumberFormat="1" applyFont="1" applyFill="1" applyBorder="1" applyProtection="1">
      <protection locked="0"/>
    </xf>
    <xf numFmtId="0" fontId="72" fillId="95" borderId="166" xfId="0" applyFont="1" applyFill="1" applyBorder="1" applyProtection="1">
      <protection locked="0"/>
    </xf>
    <xf numFmtId="0" fontId="72" fillId="95" borderId="169" xfId="0" applyFont="1" applyFill="1" applyBorder="1" applyProtection="1">
      <protection locked="0"/>
    </xf>
    <xf numFmtId="0" fontId="72" fillId="95" borderId="172" xfId="0" applyFont="1" applyFill="1" applyBorder="1" applyProtection="1">
      <protection locked="0"/>
    </xf>
    <xf numFmtId="0" fontId="72" fillId="0" borderId="22" xfId="0" applyFont="1" applyBorder="1" applyAlignment="1" applyProtection="1">
      <alignment horizontal="center"/>
      <protection locked="0"/>
    </xf>
    <xf numFmtId="0" fontId="93" fillId="56" borderId="175" xfId="81" applyNumberFormat="1" applyFont="1" applyFill="1" applyBorder="1" applyAlignment="1">
      <alignment horizontal="left"/>
    </xf>
    <xf numFmtId="1" fontId="94" fillId="55" borderId="176" xfId="76" applyNumberFormat="1" applyFont="1" applyFill="1" applyBorder="1" applyAlignment="1" applyProtection="1">
      <alignment horizontal="center"/>
      <protection locked="0"/>
    </xf>
    <xf numFmtId="0" fontId="93" fillId="56" borderId="177" xfId="81" applyNumberFormat="1" applyFont="1" applyFill="1" applyBorder="1" applyAlignment="1">
      <alignment horizontal="left"/>
    </xf>
    <xf numFmtId="1" fontId="94" fillId="55" borderId="178" xfId="76" applyNumberFormat="1" applyFont="1" applyFill="1" applyBorder="1" applyAlignment="1" applyProtection="1">
      <alignment horizontal="center"/>
      <protection locked="0"/>
    </xf>
    <xf numFmtId="0" fontId="93" fillId="56" borderId="179" xfId="81" applyNumberFormat="1" applyFont="1" applyFill="1" applyBorder="1" applyAlignment="1">
      <alignment horizontal="left"/>
    </xf>
    <xf numFmtId="1" fontId="94" fillId="55" borderId="180" xfId="76" applyNumberFormat="1" applyFont="1" applyFill="1" applyBorder="1" applyAlignment="1" applyProtection="1">
      <alignment horizontal="center"/>
      <protection locked="0"/>
    </xf>
    <xf numFmtId="10" fontId="72" fillId="55" borderId="26" xfId="88" applyNumberFormat="1" applyFont="1" applyFill="1" applyBorder="1" applyAlignment="1" applyProtection="1">
      <alignment horizontal="right"/>
      <protection locked="0"/>
    </xf>
    <xf numFmtId="0" fontId="84" fillId="47" borderId="144" xfId="0" applyFont="1" applyFill="1" applyBorder="1" applyAlignment="1" applyProtection="1">
      <alignment horizontal="center" vertical="center" wrapText="1"/>
      <protection locked="0"/>
    </xf>
    <xf numFmtId="0" fontId="72" fillId="95" borderId="133" xfId="0" applyFont="1" applyFill="1" applyBorder="1" applyProtection="1">
      <protection locked="0"/>
    </xf>
    <xf numFmtId="0" fontId="72" fillId="95" borderId="136" xfId="0" applyFont="1" applyFill="1" applyBorder="1" applyProtection="1">
      <protection locked="0"/>
    </xf>
    <xf numFmtId="0" fontId="72" fillId="95" borderId="139" xfId="0" applyFont="1" applyFill="1" applyBorder="1" applyProtection="1">
      <protection locked="0"/>
    </xf>
    <xf numFmtId="166" fontId="109" fillId="0" borderId="0" xfId="172" applyFont="1" applyProtection="1">
      <protection locked="0"/>
    </xf>
    <xf numFmtId="166" fontId="155" fillId="0" borderId="0" xfId="172" applyFont="1" applyAlignment="1" applyProtection="1">
      <alignment wrapText="1"/>
      <protection locked="0"/>
    </xf>
    <xf numFmtId="0" fontId="95" fillId="49" borderId="181" xfId="70" applyNumberFormat="1" applyFont="1" applyFill="1" applyBorder="1" applyAlignment="1">
      <alignment horizontal="center" vertical="center" wrapText="1"/>
    </xf>
    <xf numFmtId="167" fontId="104" fillId="55" borderId="93" xfId="49" quotePrefix="1" applyFont="1" applyFill="1" applyBorder="1" applyAlignment="1" applyProtection="1">
      <alignment horizontal="center"/>
    </xf>
    <xf numFmtId="171" fontId="104" fillId="55" borderId="93" xfId="172" quotePrefix="1" applyNumberFormat="1" applyFont="1" applyFill="1" applyBorder="1" applyAlignment="1" applyProtection="1">
      <alignment horizontal="center"/>
    </xf>
    <xf numFmtId="190" fontId="104" fillId="55" borderId="93" xfId="172" quotePrefix="1" applyNumberFormat="1" applyFont="1" applyFill="1" applyBorder="1" applyAlignment="1" applyProtection="1">
      <alignment horizontal="center"/>
    </xf>
    <xf numFmtId="172" fontId="72" fillId="53" borderId="93" xfId="172" quotePrefix="1" applyNumberFormat="1" applyFont="1" applyFill="1" applyBorder="1" applyAlignment="1" applyProtection="1">
      <alignment horizontal="center"/>
    </xf>
    <xf numFmtId="171" fontId="104" fillId="55" borderId="93" xfId="172" applyNumberFormat="1" applyFont="1" applyFill="1" applyBorder="1" applyAlignment="1" applyProtection="1">
      <alignment horizontal="center"/>
    </xf>
    <xf numFmtId="191" fontId="104" fillId="55" borderId="93" xfId="49" applyNumberFormat="1" applyFont="1" applyFill="1" applyBorder="1" applyAlignment="1" applyProtection="1">
      <alignment horizontal="center"/>
    </xf>
    <xf numFmtId="172" fontId="104" fillId="55" borderId="93" xfId="172" applyNumberFormat="1" applyFont="1" applyFill="1" applyBorder="1" applyAlignment="1" applyProtection="1">
      <alignment horizontal="center"/>
    </xf>
    <xf numFmtId="9" fontId="104" fillId="55" borderId="93" xfId="88" applyFont="1" applyFill="1" applyBorder="1" applyAlignment="1" applyProtection="1">
      <alignment horizontal="center"/>
    </xf>
    <xf numFmtId="167" fontId="72" fillId="48" borderId="93" xfId="49" applyFont="1" applyFill="1" applyBorder="1" applyAlignment="1" applyProtection="1">
      <alignment horizontal="center"/>
    </xf>
    <xf numFmtId="0" fontId="156" fillId="45" borderId="182" xfId="182" quotePrefix="1" applyFont="1" applyFill="1" applyBorder="1" applyAlignment="1" applyProtection="1">
      <alignment horizontal="left"/>
      <protection locked="0"/>
    </xf>
    <xf numFmtId="0" fontId="4" fillId="45" borderId="183" xfId="182" applyFont="1" applyFill="1" applyBorder="1" applyAlignment="1" applyProtection="1">
      <alignment horizontal="left"/>
      <protection locked="0"/>
    </xf>
    <xf numFmtId="0" fontId="3" fillId="45" borderId="0" xfId="182" applyFill="1" applyProtection="1">
      <protection locked="0"/>
    </xf>
    <xf numFmtId="0" fontId="156" fillId="45" borderId="185" xfId="182" applyFont="1" applyFill="1" applyBorder="1" applyProtection="1">
      <protection locked="0"/>
    </xf>
    <xf numFmtId="0" fontId="158" fillId="45" borderId="0" xfId="182" applyFont="1" applyFill="1" applyBorder="1" applyAlignment="1" applyProtection="1">
      <alignment horizontal="left"/>
      <protection locked="0"/>
    </xf>
    <xf numFmtId="14" fontId="10" fillId="45" borderId="0" xfId="182" applyNumberFormat="1" applyFont="1" applyFill="1" applyBorder="1" applyAlignment="1" applyProtection="1">
      <alignment horizontal="left"/>
      <protection locked="0"/>
    </xf>
    <xf numFmtId="0" fontId="4" fillId="45" borderId="0" xfId="182" applyFont="1" applyFill="1" applyBorder="1" applyAlignment="1" applyProtection="1">
      <alignment horizontal="left"/>
      <protection locked="0"/>
    </xf>
    <xf numFmtId="0" fontId="110" fillId="55" borderId="189" xfId="182" applyFont="1" applyFill="1" applyBorder="1" applyAlignment="1" applyProtection="1">
      <alignment horizontal="left"/>
      <protection locked="0"/>
    </xf>
    <xf numFmtId="14" fontId="10" fillId="57" borderId="190" xfId="182" applyNumberFormat="1" applyFont="1" applyFill="1" applyBorder="1" applyAlignment="1" applyProtection="1">
      <alignment horizontal="right"/>
      <protection locked="0"/>
    </xf>
    <xf numFmtId="0" fontId="64" fillId="45" borderId="192" xfId="182" applyFont="1" applyFill="1" applyBorder="1" applyAlignment="1" applyProtection="1">
      <alignment horizontal="center"/>
      <protection locked="0"/>
    </xf>
    <xf numFmtId="0" fontId="160" fillId="45" borderId="190" xfId="182" applyFont="1" applyFill="1" applyBorder="1" applyProtection="1">
      <protection locked="0"/>
    </xf>
    <xf numFmtId="0" fontId="161" fillId="45" borderId="190" xfId="182" applyFont="1" applyFill="1" applyBorder="1" applyAlignment="1" applyProtection="1">
      <alignment horizontal="center"/>
      <protection locked="0"/>
    </xf>
    <xf numFmtId="166" fontId="4" fillId="45" borderId="190" xfId="182" applyNumberFormat="1" applyFont="1" applyFill="1" applyBorder="1" applyAlignment="1" applyProtection="1">
      <alignment horizontal="center"/>
      <protection locked="0"/>
    </xf>
    <xf numFmtId="166" fontId="6" fillId="45" borderId="190" xfId="182" applyNumberFormat="1" applyFont="1" applyFill="1" applyBorder="1" applyAlignment="1" applyProtection="1">
      <alignment horizontal="center"/>
      <protection locked="0"/>
    </xf>
    <xf numFmtId="166" fontId="8" fillId="45" borderId="190" xfId="182" applyNumberFormat="1" applyFont="1" applyFill="1" applyBorder="1" applyAlignment="1" applyProtection="1">
      <alignment horizontal="center"/>
      <protection locked="0"/>
    </xf>
    <xf numFmtId="1" fontId="3" fillId="45" borderId="191" xfId="182" applyNumberFormat="1" applyFill="1" applyBorder="1" applyProtection="1">
      <protection locked="0"/>
    </xf>
    <xf numFmtId="0" fontId="112" fillId="48" borderId="193" xfId="182" applyFont="1" applyFill="1" applyBorder="1" applyAlignment="1" applyProtection="1">
      <alignment horizontal="center" vertical="center" wrapText="1"/>
      <protection locked="0"/>
    </xf>
    <xf numFmtId="0" fontId="5" fillId="48" borderId="194" xfId="182" applyFont="1" applyFill="1" applyBorder="1" applyAlignment="1" applyProtection="1">
      <alignment horizontal="center" vertical="center" wrapText="1"/>
      <protection locked="0"/>
    </xf>
    <xf numFmtId="166" fontId="5" fillId="48" borderId="194" xfId="182" applyNumberFormat="1" applyFont="1" applyFill="1" applyBorder="1" applyAlignment="1" applyProtection="1">
      <alignment horizontal="center" vertical="center" wrapText="1"/>
      <protection locked="0"/>
    </xf>
    <xf numFmtId="166" fontId="12" fillId="48" borderId="194" xfId="182" applyNumberFormat="1" applyFont="1" applyFill="1" applyBorder="1" applyAlignment="1" applyProtection="1">
      <alignment horizontal="center" vertical="center" wrapText="1"/>
      <protection locked="0"/>
    </xf>
    <xf numFmtId="0" fontId="5" fillId="48" borderId="195" xfId="182" applyFont="1" applyFill="1" applyBorder="1" applyAlignment="1" applyProtection="1">
      <alignment horizontal="center" vertical="center" wrapText="1"/>
      <protection locked="0"/>
    </xf>
    <xf numFmtId="0" fontId="112" fillId="45" borderId="0" xfId="182" applyFont="1" applyFill="1" applyAlignment="1" applyProtection="1">
      <alignment horizontal="center" vertical="center" wrapText="1"/>
      <protection locked="0"/>
    </xf>
    <xf numFmtId="1" fontId="3" fillId="45" borderId="197" xfId="182" quotePrefix="1" applyNumberFormat="1" applyFill="1" applyBorder="1" applyAlignment="1" applyProtection="1">
      <alignment horizontal="left"/>
      <protection locked="0"/>
    </xf>
    <xf numFmtId="1" fontId="3" fillId="45" borderId="197" xfId="182" applyNumberFormat="1" applyFill="1" applyBorder="1" applyAlignment="1" applyProtection="1">
      <alignment horizontal="center"/>
      <protection locked="0"/>
    </xf>
    <xf numFmtId="166" fontId="3" fillId="56" borderId="197" xfId="172" applyFont="1" applyFill="1" applyBorder="1" applyAlignment="1" applyProtection="1">
      <alignment horizontal="center"/>
      <protection locked="0"/>
    </xf>
    <xf numFmtId="166" fontId="3" fillId="57" borderId="197" xfId="172" applyFont="1" applyFill="1" applyBorder="1" applyAlignment="1" applyProtection="1">
      <alignment horizontal="center"/>
      <protection locked="0"/>
    </xf>
    <xf numFmtId="166" fontId="162" fillId="45" borderId="197" xfId="172" applyNumberFormat="1" applyFont="1" applyFill="1" applyBorder="1" applyAlignment="1" applyProtection="1">
      <alignment horizontal="right"/>
      <protection locked="0"/>
    </xf>
    <xf numFmtId="166" fontId="7" fillId="45" borderId="197" xfId="172" applyNumberFormat="1" applyFont="1" applyFill="1" applyBorder="1" applyAlignment="1" applyProtection="1">
      <alignment horizontal="right"/>
      <protection locked="0"/>
    </xf>
    <xf numFmtId="0" fontId="3" fillId="45" borderId="198" xfId="182" applyFont="1" applyFill="1" applyBorder="1" applyProtection="1">
      <protection locked="0"/>
    </xf>
    <xf numFmtId="1" fontId="3" fillId="45" borderId="199" xfId="182" quotePrefix="1" applyNumberFormat="1" applyFill="1" applyBorder="1" applyAlignment="1" applyProtection="1">
      <alignment horizontal="left"/>
      <protection locked="0"/>
    </xf>
    <xf numFmtId="1" fontId="3" fillId="45" borderId="199" xfId="182" applyNumberFormat="1" applyFill="1" applyBorder="1" applyAlignment="1" applyProtection="1">
      <alignment horizontal="center"/>
      <protection locked="0"/>
    </xf>
    <xf numFmtId="166" fontId="3" fillId="45" borderId="199" xfId="172" applyFont="1" applyFill="1" applyBorder="1" applyAlignment="1" applyProtection="1">
      <alignment horizontal="center"/>
      <protection locked="0"/>
    </xf>
    <xf numFmtId="166" fontId="3" fillId="57" borderId="199" xfId="172" applyFont="1" applyFill="1" applyBorder="1" applyAlignment="1" applyProtection="1">
      <alignment horizontal="center"/>
      <protection locked="0"/>
    </xf>
    <xf numFmtId="166" fontId="162" fillId="45" borderId="199" xfId="172" applyNumberFormat="1" applyFont="1" applyFill="1" applyBorder="1" applyAlignment="1" applyProtection="1">
      <alignment horizontal="right"/>
      <protection locked="0"/>
    </xf>
    <xf numFmtId="166" fontId="7" fillId="45" borderId="199" xfId="172" applyNumberFormat="1" applyFont="1" applyFill="1" applyBorder="1" applyAlignment="1" applyProtection="1">
      <alignment horizontal="right"/>
      <protection locked="0"/>
    </xf>
    <xf numFmtId="0" fontId="3" fillId="45" borderId="200" xfId="182" applyFont="1" applyFill="1" applyBorder="1" applyProtection="1">
      <protection locked="0"/>
    </xf>
    <xf numFmtId="166" fontId="3" fillId="45" borderId="199" xfId="172" applyNumberFormat="1" applyFont="1" applyFill="1" applyBorder="1" applyAlignment="1" applyProtection="1">
      <alignment horizontal="right"/>
      <protection locked="0"/>
    </xf>
    <xf numFmtId="166" fontId="3" fillId="57" borderId="199" xfId="172" applyNumberFormat="1" applyFont="1" applyFill="1" applyBorder="1" applyAlignment="1" applyProtection="1">
      <alignment horizontal="right"/>
      <protection locked="0"/>
    </xf>
    <xf numFmtId="0" fontId="3" fillId="45" borderId="200" xfId="182" applyFill="1" applyBorder="1" applyProtection="1">
      <protection locked="0"/>
    </xf>
    <xf numFmtId="1" fontId="3" fillId="45" borderId="199" xfId="182" applyNumberFormat="1" applyFill="1" applyBorder="1" applyAlignment="1" applyProtection="1">
      <alignment horizontal="left"/>
      <protection locked="0"/>
    </xf>
    <xf numFmtId="0" fontId="3" fillId="45" borderId="200" xfId="182" applyFill="1" applyBorder="1" applyAlignment="1" applyProtection="1">
      <alignment horizontal="left"/>
      <protection locked="0"/>
    </xf>
    <xf numFmtId="0" fontId="3" fillId="45" borderId="199" xfId="182" quotePrefix="1" applyFill="1" applyBorder="1" applyAlignment="1" applyProtection="1">
      <alignment horizontal="left"/>
      <protection locked="0"/>
    </xf>
    <xf numFmtId="0" fontId="3" fillId="45" borderId="199" xfId="182" applyFill="1" applyBorder="1" applyAlignment="1" applyProtection="1">
      <alignment horizontal="center"/>
      <protection locked="0"/>
    </xf>
    <xf numFmtId="1" fontId="3" fillId="56" borderId="199" xfId="182" applyNumberFormat="1" applyFont="1" applyFill="1" applyBorder="1" applyAlignment="1" applyProtection="1">
      <alignment horizontal="center"/>
      <protection locked="0"/>
    </xf>
    <xf numFmtId="166" fontId="162" fillId="57" borderId="199" xfId="172" applyNumberFormat="1" applyFont="1" applyFill="1" applyBorder="1" applyAlignment="1" applyProtection="1">
      <alignment horizontal="right"/>
      <protection locked="0"/>
    </xf>
    <xf numFmtId="166" fontId="3" fillId="45" borderId="199" xfId="172" applyNumberFormat="1" applyFont="1" applyFill="1" applyBorder="1" applyProtection="1">
      <protection locked="0"/>
    </xf>
    <xf numFmtId="166" fontId="3" fillId="57" borderId="199" xfId="172" applyNumberFormat="1" applyFont="1" applyFill="1" applyBorder="1" applyProtection="1">
      <protection locked="0"/>
    </xf>
    <xf numFmtId="2" fontId="3" fillId="56" borderId="199" xfId="182" applyNumberFormat="1" applyFont="1" applyFill="1" applyBorder="1" applyAlignment="1" applyProtection="1">
      <alignment horizontal="center"/>
      <protection locked="0"/>
    </xf>
    <xf numFmtId="166" fontId="4" fillId="57" borderId="199" xfId="172" applyNumberFormat="1" applyFont="1" applyFill="1" applyBorder="1" applyAlignment="1" applyProtection="1">
      <alignment horizontal="right"/>
      <protection locked="0"/>
    </xf>
    <xf numFmtId="1" fontId="4" fillId="45" borderId="201" xfId="182" applyNumberFormat="1" applyFont="1" applyFill="1" applyBorder="1" applyAlignment="1" applyProtection="1">
      <alignment horizontal="center"/>
      <protection locked="0"/>
    </xf>
    <xf numFmtId="166" fontId="4" fillId="45" borderId="201" xfId="172" applyNumberFormat="1" applyFont="1" applyFill="1" applyBorder="1" applyAlignment="1" applyProtection="1">
      <alignment horizontal="right"/>
      <protection locked="0"/>
    </xf>
    <xf numFmtId="166" fontId="4" fillId="57" borderId="201" xfId="172" applyNumberFormat="1" applyFont="1" applyFill="1" applyBorder="1" applyAlignment="1" applyProtection="1">
      <alignment horizontal="right"/>
      <protection locked="0"/>
    </xf>
    <xf numFmtId="166" fontId="7" fillId="45" borderId="201" xfId="172" applyNumberFormat="1" applyFont="1" applyFill="1" applyBorder="1" applyAlignment="1" applyProtection="1">
      <alignment horizontal="right"/>
      <protection locked="0"/>
    </xf>
    <xf numFmtId="0" fontId="3" fillId="45" borderId="202" xfId="182" applyFill="1" applyBorder="1" applyProtection="1">
      <protection locked="0"/>
    </xf>
    <xf numFmtId="0" fontId="5" fillId="48" borderId="203" xfId="182" applyFont="1" applyFill="1" applyBorder="1" applyAlignment="1" applyProtection="1">
      <alignment horizontal="center"/>
      <protection locked="0"/>
    </xf>
    <xf numFmtId="0" fontId="5" fillId="48" borderId="204" xfId="182" quotePrefix="1" applyFont="1" applyFill="1" applyBorder="1" applyAlignment="1" applyProtection="1">
      <alignment horizontal="left"/>
      <protection locked="0"/>
    </xf>
    <xf numFmtId="0" fontId="5" fillId="48" borderId="204" xfId="182" quotePrefix="1" applyFont="1" applyFill="1" applyBorder="1" applyAlignment="1" applyProtection="1">
      <alignment horizontal="center"/>
      <protection locked="0"/>
    </xf>
    <xf numFmtId="166" fontId="3" fillId="48" borderId="204" xfId="182" applyNumberFormat="1" applyFont="1" applyFill="1" applyBorder="1" applyAlignment="1" applyProtection="1">
      <alignment horizontal="right"/>
      <protection locked="0"/>
    </xf>
    <xf numFmtId="166" fontId="163" fillId="48" borderId="204" xfId="182" applyNumberFormat="1" applyFont="1" applyFill="1" applyBorder="1" applyAlignment="1" applyProtection="1">
      <alignment horizontal="right"/>
      <protection locked="0"/>
    </xf>
    <xf numFmtId="0" fontId="3" fillId="48" borderId="205" xfId="182" applyFill="1" applyBorder="1" applyProtection="1">
      <protection locked="0"/>
    </xf>
    <xf numFmtId="0" fontId="5" fillId="45" borderId="203" xfId="182" applyFont="1" applyFill="1" applyBorder="1" applyAlignment="1" applyProtection="1">
      <alignment horizontal="center"/>
      <protection locked="0"/>
    </xf>
    <xf numFmtId="0" fontId="3" fillId="45" borderId="206" xfId="182" applyFill="1" applyBorder="1" applyAlignment="1" applyProtection="1">
      <alignment horizontal="left"/>
      <protection locked="0"/>
    </xf>
    <xf numFmtId="1" fontId="3" fillId="45" borderId="206" xfId="182" applyNumberFormat="1" applyFill="1" applyBorder="1" applyAlignment="1" applyProtection="1">
      <alignment horizontal="center"/>
      <protection locked="0"/>
    </xf>
    <xf numFmtId="166" fontId="3" fillId="56" borderId="206" xfId="182" applyNumberFormat="1" applyFont="1" applyFill="1" applyBorder="1" applyAlignment="1" applyProtection="1">
      <alignment horizontal="center"/>
      <protection locked="0"/>
    </xf>
    <xf numFmtId="166" fontId="3" fillId="45" borderId="206" xfId="182" applyNumberFormat="1" applyFont="1" applyFill="1" applyBorder="1" applyAlignment="1" applyProtection="1">
      <alignment horizontal="right"/>
      <protection locked="0"/>
    </xf>
    <xf numFmtId="166" fontId="3" fillId="57" borderId="206" xfId="182" applyNumberFormat="1" applyFont="1" applyFill="1" applyBorder="1" applyAlignment="1" applyProtection="1">
      <alignment horizontal="right"/>
      <protection locked="0"/>
    </xf>
    <xf numFmtId="166" fontId="7" fillId="45" borderId="206" xfId="182" applyNumberFormat="1" applyFont="1" applyFill="1" applyBorder="1" applyAlignment="1" applyProtection="1">
      <alignment horizontal="right"/>
      <protection locked="0"/>
    </xf>
    <xf numFmtId="0" fontId="3" fillId="45" borderId="207" xfId="182" applyFill="1" applyBorder="1" applyProtection="1">
      <protection locked="0"/>
    </xf>
    <xf numFmtId="0" fontId="5" fillId="45" borderId="196" xfId="182" applyFont="1" applyFill="1" applyBorder="1" applyAlignment="1" applyProtection="1">
      <alignment horizontal="center"/>
      <protection locked="0"/>
    </xf>
    <xf numFmtId="0" fontId="3" fillId="45" borderId="208" xfId="182" applyFill="1" applyBorder="1" applyAlignment="1" applyProtection="1">
      <alignment horizontal="left"/>
      <protection locked="0"/>
    </xf>
    <xf numFmtId="1" fontId="3" fillId="45" borderId="208" xfId="182" applyNumberFormat="1" applyFill="1" applyBorder="1" applyAlignment="1" applyProtection="1">
      <alignment horizontal="center"/>
      <protection locked="0"/>
    </xf>
    <xf numFmtId="166" fontId="3" fillId="55" borderId="208" xfId="182" applyNumberFormat="1" applyFont="1" applyFill="1" applyBorder="1" applyAlignment="1" applyProtection="1">
      <alignment horizontal="center"/>
      <protection locked="0"/>
    </xf>
    <xf numFmtId="166" fontId="165" fillId="45" borderId="208" xfId="182" applyNumberFormat="1" applyFont="1" applyFill="1" applyBorder="1" applyAlignment="1" applyProtection="1">
      <alignment horizontal="right"/>
      <protection locked="0"/>
    </xf>
    <xf numFmtId="166" fontId="165" fillId="57" borderId="208" xfId="182" applyNumberFormat="1" applyFont="1" applyFill="1" applyBorder="1" applyAlignment="1" applyProtection="1">
      <alignment horizontal="right"/>
      <protection locked="0"/>
    </xf>
    <xf numFmtId="166" fontId="3" fillId="45" borderId="208" xfId="182" applyNumberFormat="1" applyFont="1" applyFill="1" applyBorder="1" applyAlignment="1" applyProtection="1">
      <alignment horizontal="right"/>
      <protection locked="0"/>
    </xf>
    <xf numFmtId="166" fontId="7" fillId="45" borderId="208" xfId="182" applyNumberFormat="1" applyFont="1" applyFill="1" applyBorder="1" applyAlignment="1" applyProtection="1">
      <alignment horizontal="right"/>
      <protection locked="0"/>
    </xf>
    <xf numFmtId="0" fontId="3" fillId="45" borderId="209" xfId="182" applyFill="1" applyBorder="1" applyProtection="1">
      <protection locked="0"/>
    </xf>
    <xf numFmtId="166" fontId="3" fillId="56" borderId="208" xfId="182" applyNumberFormat="1" applyFont="1" applyFill="1" applyBorder="1" applyAlignment="1" applyProtection="1">
      <alignment horizontal="center"/>
      <protection locked="0"/>
    </xf>
    <xf numFmtId="166" fontId="3" fillId="96" borderId="208" xfId="182" applyNumberFormat="1" applyFont="1" applyFill="1" applyBorder="1" applyAlignment="1" applyProtection="1">
      <alignment horizontal="center"/>
      <protection locked="0"/>
    </xf>
    <xf numFmtId="0" fontId="7" fillId="45" borderId="209" xfId="182" applyFont="1" applyFill="1" applyBorder="1" applyAlignment="1" applyProtection="1">
      <alignment horizontal="left"/>
      <protection locked="0"/>
    </xf>
    <xf numFmtId="166" fontId="3" fillId="56" borderId="208" xfId="182" applyNumberFormat="1" applyFont="1" applyFill="1" applyBorder="1" applyAlignment="1" applyProtection="1">
      <alignment horizontal="right"/>
      <protection locked="0"/>
    </xf>
    <xf numFmtId="166" fontId="3" fillId="57" borderId="208" xfId="182" applyNumberFormat="1" applyFont="1" applyFill="1" applyBorder="1" applyAlignment="1" applyProtection="1">
      <alignment horizontal="right"/>
      <protection locked="0"/>
    </xf>
    <xf numFmtId="0" fontId="3" fillId="45" borderId="208" xfId="182" applyFill="1" applyBorder="1" applyAlignment="1" applyProtection="1">
      <alignment horizontal="center"/>
      <protection locked="0"/>
    </xf>
    <xf numFmtId="166" fontId="3" fillId="56" borderId="208" xfId="172" applyFont="1" applyFill="1" applyBorder="1" applyAlignment="1" applyProtection="1">
      <alignment horizontal="center"/>
      <protection locked="0"/>
    </xf>
    <xf numFmtId="166" fontId="3" fillId="45" borderId="208" xfId="182" quotePrefix="1" applyNumberFormat="1" applyFont="1" applyFill="1" applyBorder="1" applyAlignment="1" applyProtection="1">
      <alignment horizontal="right"/>
      <protection locked="0"/>
    </xf>
    <xf numFmtId="166" fontId="3" fillId="57" borderId="208" xfId="182" quotePrefix="1" applyNumberFormat="1" applyFont="1" applyFill="1" applyBorder="1" applyAlignment="1" applyProtection="1">
      <alignment horizontal="right"/>
      <protection locked="0"/>
    </xf>
    <xf numFmtId="166" fontId="7" fillId="45" borderId="208" xfId="182" quotePrefix="1" applyNumberFormat="1" applyFont="1" applyFill="1" applyBorder="1" applyAlignment="1" applyProtection="1">
      <alignment horizontal="right"/>
      <protection locked="0"/>
    </xf>
    <xf numFmtId="0" fontId="3" fillId="45" borderId="209" xfId="182" applyFont="1" applyFill="1" applyBorder="1" applyAlignment="1" applyProtection="1">
      <alignment horizontal="left"/>
      <protection locked="0"/>
    </xf>
    <xf numFmtId="166" fontId="3" fillId="56" borderId="208" xfId="172" applyNumberFormat="1" applyFont="1" applyFill="1" applyBorder="1" applyAlignment="1" applyProtection="1">
      <alignment horizontal="right"/>
      <protection locked="0"/>
    </xf>
    <xf numFmtId="166" fontId="3" fillId="45" borderId="208" xfId="172" applyNumberFormat="1" applyFont="1" applyFill="1" applyBorder="1" applyAlignment="1" applyProtection="1">
      <alignment horizontal="right"/>
      <protection locked="0"/>
    </xf>
    <xf numFmtId="166" fontId="3" fillId="57" borderId="208" xfId="172" applyNumberFormat="1" applyFont="1" applyFill="1" applyBorder="1" applyAlignment="1" applyProtection="1">
      <alignment horizontal="right"/>
      <protection locked="0"/>
    </xf>
    <xf numFmtId="166" fontId="7" fillId="45" borderId="208" xfId="172" applyNumberFormat="1" applyFont="1" applyFill="1" applyBorder="1" applyAlignment="1" applyProtection="1">
      <alignment horizontal="right"/>
      <protection locked="0"/>
    </xf>
    <xf numFmtId="166" fontId="165" fillId="45" borderId="208" xfId="172" applyNumberFormat="1" applyFont="1" applyFill="1" applyBorder="1" applyAlignment="1" applyProtection="1">
      <alignment horizontal="right"/>
      <protection locked="0"/>
    </xf>
    <xf numFmtId="166" fontId="165" fillId="57" borderId="208" xfId="172" applyNumberFormat="1" applyFont="1" applyFill="1" applyBorder="1" applyAlignment="1" applyProtection="1">
      <alignment horizontal="right"/>
      <protection locked="0"/>
    </xf>
    <xf numFmtId="0" fontId="3" fillId="45" borderId="210" xfId="182" applyFill="1" applyBorder="1" applyAlignment="1" applyProtection="1">
      <alignment horizontal="left"/>
      <protection locked="0"/>
    </xf>
    <xf numFmtId="1" fontId="3" fillId="45" borderId="210" xfId="182" applyNumberFormat="1" applyFont="1" applyFill="1" applyBorder="1" applyAlignment="1" applyProtection="1">
      <alignment horizontal="center"/>
      <protection locked="0"/>
    </xf>
    <xf numFmtId="166" fontId="3" fillId="56" borderId="210" xfId="172" applyNumberFormat="1" applyFont="1" applyFill="1" applyBorder="1" applyAlignment="1" applyProtection="1">
      <alignment horizontal="right"/>
      <protection locked="0"/>
    </xf>
    <xf numFmtId="166" fontId="3" fillId="45" borderId="210" xfId="172" applyNumberFormat="1" applyFont="1" applyFill="1" applyBorder="1" applyAlignment="1" applyProtection="1">
      <alignment horizontal="right"/>
      <protection locked="0"/>
    </xf>
    <xf numFmtId="166" fontId="3" fillId="57" borderId="210" xfId="172" applyNumberFormat="1" applyFont="1" applyFill="1" applyBorder="1" applyAlignment="1" applyProtection="1">
      <alignment horizontal="right"/>
      <protection locked="0"/>
    </xf>
    <xf numFmtId="166" fontId="7" fillId="45" borderId="210" xfId="172" applyNumberFormat="1" applyFont="1" applyFill="1" applyBorder="1" applyAlignment="1" applyProtection="1">
      <alignment horizontal="right"/>
      <protection locked="0"/>
    </xf>
    <xf numFmtId="0" fontId="3" fillId="45" borderId="211" xfId="182" applyFont="1" applyFill="1" applyBorder="1" applyProtection="1">
      <protection locked="0"/>
    </xf>
    <xf numFmtId="0" fontId="5" fillId="48" borderId="212" xfId="182" applyFont="1" applyFill="1" applyBorder="1" applyAlignment="1" applyProtection="1">
      <alignment horizontal="center"/>
      <protection locked="0"/>
    </xf>
    <xf numFmtId="166" fontId="7" fillId="48" borderId="204" xfId="182" applyNumberFormat="1" applyFont="1" applyFill="1" applyBorder="1" applyAlignment="1" applyProtection="1">
      <alignment horizontal="right"/>
      <protection locked="0"/>
    </xf>
    <xf numFmtId="0" fontId="3" fillId="45" borderId="206" xfId="182" applyFont="1" applyFill="1" applyBorder="1" applyAlignment="1" applyProtection="1">
      <alignment horizontal="left"/>
      <protection locked="0"/>
    </xf>
    <xf numFmtId="0" fontId="3" fillId="45" borderId="206" xfId="182" applyFont="1" applyFill="1" applyBorder="1" applyAlignment="1" applyProtection="1">
      <alignment horizontal="center"/>
      <protection locked="0"/>
    </xf>
    <xf numFmtId="166" fontId="3" fillId="55" borderId="206" xfId="172" applyNumberFormat="1" applyFont="1" applyFill="1" applyBorder="1" applyAlignment="1" applyProtection="1">
      <alignment horizontal="right"/>
      <protection locked="0"/>
    </xf>
    <xf numFmtId="168" fontId="3" fillId="45" borderId="206" xfId="172" applyNumberFormat="1" applyFont="1" applyFill="1" applyBorder="1" applyAlignment="1" applyProtection="1">
      <alignment horizontal="right"/>
      <protection locked="0"/>
    </xf>
    <xf numFmtId="168" fontId="3" fillId="57" borderId="206" xfId="172" applyNumberFormat="1" applyFont="1" applyFill="1" applyBorder="1" applyAlignment="1" applyProtection="1">
      <alignment horizontal="right"/>
      <protection locked="0"/>
    </xf>
    <xf numFmtId="166" fontId="3" fillId="45" borderId="206" xfId="172" applyNumberFormat="1" applyFont="1" applyFill="1" applyBorder="1" applyAlignment="1" applyProtection="1">
      <protection locked="0"/>
    </xf>
    <xf numFmtId="166" fontId="7" fillId="45" borderId="206" xfId="172" applyNumberFormat="1" applyFont="1" applyFill="1" applyBorder="1" applyAlignment="1" applyProtection="1">
      <alignment horizontal="right"/>
      <protection locked="0"/>
    </xf>
    <xf numFmtId="0" fontId="3" fillId="45" borderId="0" xfId="182" applyFont="1" applyFill="1" applyProtection="1">
      <protection locked="0"/>
    </xf>
    <xf numFmtId="0" fontId="3" fillId="45" borderId="208" xfId="182" applyFont="1" applyFill="1" applyBorder="1" applyAlignment="1" applyProtection="1">
      <alignment horizontal="left"/>
      <protection locked="0"/>
    </xf>
    <xf numFmtId="0" fontId="3" fillId="45" borderId="208" xfId="182" applyFont="1" applyFill="1" applyBorder="1" applyAlignment="1" applyProtection="1">
      <alignment horizontal="center"/>
      <protection locked="0"/>
    </xf>
    <xf numFmtId="0" fontId="3" fillId="45" borderId="209" xfId="182" applyFont="1" applyFill="1" applyBorder="1" applyProtection="1">
      <protection locked="0"/>
    </xf>
    <xf numFmtId="166" fontId="3" fillId="45" borderId="0" xfId="182" applyNumberFormat="1" applyFill="1" applyProtection="1">
      <protection locked="0"/>
    </xf>
    <xf numFmtId="0" fontId="3" fillId="45" borderId="208" xfId="182" quotePrefix="1" applyFont="1" applyFill="1" applyBorder="1" applyAlignment="1" applyProtection="1">
      <alignment horizontal="left"/>
      <protection locked="0"/>
    </xf>
    <xf numFmtId="10" fontId="3" fillId="56" borderId="208" xfId="172" applyNumberFormat="1" applyFont="1" applyFill="1" applyBorder="1" applyAlignment="1" applyProtection="1">
      <alignment horizontal="right"/>
      <protection locked="0"/>
    </xf>
    <xf numFmtId="166" fontId="3" fillId="45" borderId="0" xfId="172" applyFill="1" applyProtection="1">
      <protection locked="0"/>
    </xf>
    <xf numFmtId="169" fontId="3" fillId="56" borderId="208" xfId="172" applyNumberFormat="1" applyFont="1" applyFill="1" applyBorder="1" applyAlignment="1" applyProtection="1">
      <alignment horizontal="right"/>
      <protection locked="0"/>
    </xf>
    <xf numFmtId="0" fontId="3" fillId="45" borderId="209" xfId="182" applyFill="1" applyBorder="1" applyAlignment="1" applyProtection="1">
      <alignment horizontal="left"/>
      <protection locked="0"/>
    </xf>
    <xf numFmtId="0" fontId="3" fillId="45" borderId="209" xfId="182" quotePrefix="1" applyFill="1" applyBorder="1" applyAlignment="1" applyProtection="1">
      <alignment horizontal="left"/>
      <protection locked="0"/>
    </xf>
    <xf numFmtId="0" fontId="3" fillId="45" borderId="0" xfId="182" applyFill="1" applyBorder="1" applyProtection="1">
      <protection locked="0"/>
    </xf>
    <xf numFmtId="0" fontId="4" fillId="45" borderId="213" xfId="182" applyFont="1" applyFill="1" applyBorder="1" applyAlignment="1" applyProtection="1">
      <alignment horizontal="left"/>
      <protection locked="0"/>
    </xf>
    <xf numFmtId="1" fontId="4" fillId="45" borderId="213" xfId="182" applyNumberFormat="1" applyFont="1" applyFill="1" applyBorder="1" applyAlignment="1" applyProtection="1">
      <alignment horizontal="center"/>
      <protection locked="0"/>
    </xf>
    <xf numFmtId="0" fontId="4" fillId="45" borderId="213" xfId="182" applyFont="1" applyFill="1" applyBorder="1" applyAlignment="1" applyProtection="1">
      <alignment horizontal="center"/>
      <protection locked="0"/>
    </xf>
    <xf numFmtId="166" fontId="4" fillId="45" borderId="213" xfId="172" applyNumberFormat="1" applyFont="1" applyFill="1" applyBorder="1" applyAlignment="1" applyProtection="1">
      <alignment horizontal="right"/>
      <protection locked="0"/>
    </xf>
    <xf numFmtId="166" fontId="4" fillId="57" borderId="213" xfId="172" applyNumberFormat="1" applyFont="1" applyFill="1" applyBorder="1" applyAlignment="1" applyProtection="1">
      <alignment horizontal="right"/>
      <protection locked="0"/>
    </xf>
    <xf numFmtId="166" fontId="7" fillId="45" borderId="213" xfId="172" applyNumberFormat="1" applyFont="1" applyFill="1" applyBorder="1" applyAlignment="1" applyProtection="1">
      <alignment horizontal="right"/>
      <protection locked="0"/>
    </xf>
    <xf numFmtId="0" fontId="3" fillId="45" borderId="214" xfId="182" applyFill="1" applyBorder="1" applyProtection="1">
      <protection locked="0"/>
    </xf>
    <xf numFmtId="0" fontId="3" fillId="48" borderId="215" xfId="182" applyFill="1" applyBorder="1" applyProtection="1">
      <protection locked="0"/>
    </xf>
    <xf numFmtId="0" fontId="3" fillId="48" borderId="216" xfId="182" applyFill="1" applyBorder="1" applyProtection="1">
      <protection locked="0"/>
    </xf>
    <xf numFmtId="0" fontId="3" fillId="48" borderId="216" xfId="182" applyFont="1" applyFill="1" applyBorder="1" applyProtection="1">
      <protection locked="0"/>
    </xf>
    <xf numFmtId="0" fontId="3" fillId="48" borderId="217" xfId="182" applyFill="1" applyBorder="1" applyProtection="1">
      <protection locked="0"/>
    </xf>
    <xf numFmtId="0" fontId="5" fillId="45" borderId="218" xfId="182" applyFont="1" applyFill="1" applyBorder="1" applyAlignment="1" applyProtection="1">
      <alignment horizontal="center"/>
      <protection locked="0"/>
    </xf>
    <xf numFmtId="0" fontId="166" fillId="45" borderId="219" xfId="182" applyFont="1" applyFill="1" applyBorder="1" applyAlignment="1" applyProtection="1">
      <alignment horizontal="left"/>
      <protection locked="0"/>
    </xf>
    <xf numFmtId="0" fontId="3" fillId="45" borderId="219" xfId="182" applyFont="1" applyFill="1" applyBorder="1" applyAlignment="1" applyProtection="1">
      <alignment horizontal="center"/>
      <protection locked="0"/>
    </xf>
    <xf numFmtId="171" fontId="166" fillId="45" borderId="219" xfId="172" applyNumberFormat="1" applyFont="1" applyFill="1" applyBorder="1" applyAlignment="1" applyProtection="1">
      <alignment horizontal="right"/>
      <protection locked="0"/>
    </xf>
    <xf numFmtId="166" fontId="166" fillId="45" borderId="219" xfId="172" applyNumberFormat="1" applyFont="1" applyFill="1" applyBorder="1" applyAlignment="1" applyProtection="1">
      <alignment horizontal="right"/>
      <protection locked="0"/>
    </xf>
    <xf numFmtId="166" fontId="166" fillId="57" borderId="219" xfId="172" applyNumberFormat="1" applyFont="1" applyFill="1" applyBorder="1" applyAlignment="1" applyProtection="1">
      <alignment horizontal="right"/>
      <protection locked="0"/>
    </xf>
    <xf numFmtId="166" fontId="167" fillId="45" borderId="219" xfId="172" applyNumberFormat="1" applyFont="1" applyFill="1" applyBorder="1" applyAlignment="1" applyProtection="1">
      <alignment horizontal="right"/>
      <protection locked="0"/>
    </xf>
    <xf numFmtId="0" fontId="3" fillId="45" borderId="219" xfId="182" applyFill="1" applyBorder="1" applyProtection="1">
      <protection locked="0"/>
    </xf>
    <xf numFmtId="0" fontId="5" fillId="45" borderId="220" xfId="182" applyFont="1" applyFill="1" applyBorder="1" applyAlignment="1" applyProtection="1">
      <alignment horizontal="center"/>
      <protection locked="0"/>
    </xf>
    <xf numFmtId="0" fontId="64" fillId="48" borderId="221" xfId="182" applyFont="1" applyFill="1" applyBorder="1" applyAlignment="1" applyProtection="1">
      <alignment horizontal="left"/>
      <protection locked="0"/>
    </xf>
    <xf numFmtId="1" fontId="4" fillId="48" borderId="221" xfId="182" applyNumberFormat="1" applyFont="1" applyFill="1" applyBorder="1" applyAlignment="1" applyProtection="1">
      <alignment horizontal="center"/>
      <protection locked="0"/>
    </xf>
    <xf numFmtId="0" fontId="166" fillId="48" borderId="221" xfId="182" applyFont="1" applyFill="1" applyBorder="1" applyAlignment="1" applyProtection="1">
      <alignment horizontal="center"/>
      <protection locked="0"/>
    </xf>
    <xf numFmtId="166" fontId="64" fillId="48" borderId="221" xfId="182" applyNumberFormat="1" applyFont="1" applyFill="1" applyBorder="1" applyProtection="1">
      <protection locked="0"/>
    </xf>
    <xf numFmtId="166" fontId="168" fillId="48" borderId="221" xfId="172" applyNumberFormat="1" applyFont="1" applyFill="1" applyBorder="1" applyAlignment="1" applyProtection="1">
      <alignment horizontal="right"/>
      <protection locked="0"/>
    </xf>
    <xf numFmtId="166" fontId="7" fillId="48" borderId="221" xfId="172" applyNumberFormat="1" applyFont="1" applyFill="1" applyBorder="1" applyAlignment="1" applyProtection="1">
      <alignment horizontal="right"/>
      <protection locked="0"/>
    </xf>
    <xf numFmtId="0" fontId="3" fillId="48" borderId="221" xfId="182" applyFont="1" applyFill="1" applyBorder="1" applyProtection="1">
      <protection locked="0"/>
    </xf>
    <xf numFmtId="0" fontId="64" fillId="45" borderId="221" xfId="182" applyFont="1" applyFill="1" applyBorder="1" applyAlignment="1" applyProtection="1">
      <alignment horizontal="left"/>
      <protection locked="0"/>
    </xf>
    <xf numFmtId="0" fontId="4" fillId="45" borderId="221" xfId="182" applyFont="1" applyFill="1" applyBorder="1" applyAlignment="1" applyProtection="1">
      <alignment horizontal="center"/>
      <protection locked="0"/>
    </xf>
    <xf numFmtId="0" fontId="166" fillId="45" borderId="221" xfId="182" quotePrefix="1" applyFont="1" applyFill="1" applyBorder="1" applyAlignment="1" applyProtection="1">
      <alignment horizontal="center"/>
      <protection locked="0"/>
    </xf>
    <xf numFmtId="166" fontId="64" fillId="45" borderId="221" xfId="182" applyNumberFormat="1" applyFont="1" applyFill="1" applyBorder="1" applyProtection="1">
      <protection locked="0"/>
    </xf>
    <xf numFmtId="166" fontId="64" fillId="57" borderId="221" xfId="182" applyNumberFormat="1" applyFont="1" applyFill="1" applyBorder="1" applyProtection="1">
      <protection locked="0"/>
    </xf>
    <xf numFmtId="166" fontId="169" fillId="45" borderId="221" xfId="172" applyNumberFormat="1" applyFont="1" applyFill="1" applyBorder="1" applyAlignment="1" applyProtection="1">
      <alignment horizontal="right"/>
      <protection locked="0"/>
    </xf>
    <xf numFmtId="0" fontId="3" fillId="45" borderId="221" xfId="182" applyFont="1" applyFill="1" applyBorder="1" applyProtection="1">
      <protection locked="0"/>
    </xf>
    <xf numFmtId="0" fontId="64" fillId="45" borderId="221" xfId="182" applyFont="1" applyFill="1" applyBorder="1" applyAlignment="1" applyProtection="1">
      <alignment horizontal="right"/>
      <protection locked="0"/>
    </xf>
    <xf numFmtId="0" fontId="3" fillId="45" borderId="221" xfId="182" quotePrefix="1" applyFill="1" applyBorder="1" applyAlignment="1" applyProtection="1">
      <alignment horizontal="center"/>
      <protection locked="0"/>
    </xf>
    <xf numFmtId="166" fontId="166" fillId="45" borderId="221" xfId="182" applyNumberFormat="1" applyFont="1" applyFill="1" applyBorder="1" applyProtection="1">
      <protection locked="0"/>
    </xf>
    <xf numFmtId="166" fontId="167" fillId="45" borderId="221" xfId="182" applyNumberFormat="1" applyFont="1" applyFill="1" applyBorder="1" applyProtection="1">
      <protection locked="0"/>
    </xf>
    <xf numFmtId="0" fontId="166" fillId="45" borderId="221" xfId="182" applyFont="1" applyFill="1" applyBorder="1" applyAlignment="1" applyProtection="1">
      <alignment horizontal="left"/>
      <protection locked="0"/>
    </xf>
    <xf numFmtId="1" fontId="3" fillId="45" borderId="221" xfId="182" applyNumberFormat="1" applyFont="1" applyFill="1" applyBorder="1" applyAlignment="1" applyProtection="1">
      <alignment horizontal="center"/>
      <protection locked="0"/>
    </xf>
    <xf numFmtId="166" fontId="166" fillId="57" borderId="221" xfId="182" applyNumberFormat="1" applyFont="1" applyFill="1" applyBorder="1" applyProtection="1">
      <protection locked="0"/>
    </xf>
    <xf numFmtId="0" fontId="3" fillId="45" borderId="221" xfId="182" applyFill="1" applyBorder="1" applyProtection="1">
      <protection locked="0"/>
    </xf>
    <xf numFmtId="0" fontId="5" fillId="45" borderId="222" xfId="182" applyFont="1" applyFill="1" applyBorder="1" applyAlignment="1" applyProtection="1">
      <alignment horizontal="center"/>
      <protection locked="0"/>
    </xf>
    <xf numFmtId="0" fontId="166" fillId="45" borderId="223" xfId="182" applyFont="1" applyFill="1" applyBorder="1" applyAlignment="1" applyProtection="1">
      <alignment horizontal="left"/>
      <protection locked="0"/>
    </xf>
    <xf numFmtId="0" fontId="3" fillId="45" borderId="223" xfId="182" applyFont="1" applyFill="1" applyBorder="1" applyAlignment="1" applyProtection="1">
      <alignment horizontal="center"/>
      <protection locked="0"/>
    </xf>
    <xf numFmtId="166" fontId="166" fillId="45" borderId="223" xfId="172" applyNumberFormat="1" applyFont="1" applyFill="1" applyBorder="1" applyAlignment="1" applyProtection="1">
      <alignment horizontal="right"/>
      <protection locked="0"/>
    </xf>
    <xf numFmtId="166" fontId="170" fillId="45" borderId="223" xfId="172" applyNumberFormat="1" applyFont="1" applyFill="1" applyBorder="1" applyAlignment="1" applyProtection="1">
      <alignment horizontal="right"/>
      <protection locked="0"/>
    </xf>
    <xf numFmtId="166" fontId="170" fillId="57" borderId="223" xfId="172" applyNumberFormat="1" applyFont="1" applyFill="1" applyBorder="1" applyAlignment="1" applyProtection="1">
      <alignment horizontal="right"/>
      <protection locked="0"/>
    </xf>
    <xf numFmtId="166" fontId="166" fillId="45" borderId="223" xfId="182" applyNumberFormat="1" applyFont="1" applyFill="1" applyBorder="1" applyProtection="1">
      <protection locked="0"/>
    </xf>
    <xf numFmtId="166" fontId="167" fillId="45" borderId="223" xfId="182" applyNumberFormat="1" applyFont="1" applyFill="1" applyBorder="1" applyProtection="1">
      <protection locked="0"/>
    </xf>
    <xf numFmtId="0" fontId="3" fillId="45" borderId="223" xfId="182" applyFill="1" applyBorder="1" applyProtection="1">
      <protection locked="0"/>
    </xf>
    <xf numFmtId="0" fontId="3" fillId="48" borderId="189" xfId="182" applyFill="1" applyBorder="1" applyProtection="1">
      <protection locked="0"/>
    </xf>
    <xf numFmtId="0" fontId="3" fillId="48" borderId="189" xfId="182" applyFont="1" applyFill="1" applyBorder="1" applyProtection="1">
      <protection locked="0"/>
    </xf>
    <xf numFmtId="0" fontId="166" fillId="45" borderId="224" xfId="182" applyFont="1" applyFill="1" applyBorder="1" applyAlignment="1" applyProtection="1">
      <alignment horizontal="left"/>
      <protection locked="0"/>
    </xf>
    <xf numFmtId="2" fontId="3" fillId="45" borderId="224" xfId="88" applyNumberFormat="1" applyFont="1" applyFill="1" applyBorder="1" applyAlignment="1" applyProtection="1">
      <alignment horizontal="center"/>
      <protection locked="0"/>
    </xf>
    <xf numFmtId="10" fontId="3" fillId="45" borderId="224" xfId="88" applyNumberFormat="1" applyFont="1" applyFill="1" applyBorder="1" applyProtection="1">
      <protection locked="0"/>
    </xf>
    <xf numFmtId="166" fontId="166" fillId="45" borderId="224" xfId="172" applyNumberFormat="1" applyFont="1" applyFill="1" applyBorder="1" applyAlignment="1" applyProtection="1">
      <alignment horizontal="right"/>
      <protection locked="0"/>
    </xf>
    <xf numFmtId="166" fontId="166" fillId="57" borderId="224" xfId="172" applyNumberFormat="1" applyFont="1" applyFill="1" applyBorder="1" applyAlignment="1" applyProtection="1">
      <alignment horizontal="right"/>
      <protection locked="0"/>
    </xf>
    <xf numFmtId="166" fontId="64" fillId="45" borderId="224" xfId="172" applyNumberFormat="1" applyFont="1" applyFill="1" applyBorder="1" applyAlignment="1" applyProtection="1">
      <alignment horizontal="right"/>
      <protection locked="0"/>
    </xf>
    <xf numFmtId="10" fontId="167" fillId="45" borderId="224" xfId="88" applyNumberFormat="1" applyFont="1" applyFill="1" applyBorder="1" applyAlignment="1" applyProtection="1">
      <alignment horizontal="right"/>
      <protection locked="0"/>
    </xf>
    <xf numFmtId="0" fontId="3" fillId="45" borderId="225" xfId="182" applyFill="1" applyBorder="1" applyProtection="1">
      <protection locked="0"/>
    </xf>
    <xf numFmtId="0" fontId="166" fillId="45" borderId="208" xfId="182" applyFont="1" applyFill="1" applyBorder="1" applyAlignment="1" applyProtection="1">
      <alignment horizontal="left"/>
      <protection locked="0"/>
    </xf>
    <xf numFmtId="2" fontId="3" fillId="45" borderId="208" xfId="88" applyNumberFormat="1" applyFont="1" applyFill="1" applyBorder="1" applyAlignment="1" applyProtection="1">
      <alignment horizontal="center"/>
      <protection locked="0"/>
    </xf>
    <xf numFmtId="10" fontId="3" fillId="45" borderId="208" xfId="88" applyNumberFormat="1" applyFont="1" applyFill="1" applyBorder="1" applyProtection="1">
      <protection locked="0"/>
    </xf>
    <xf numFmtId="166" fontId="166" fillId="45" borderId="208" xfId="172" applyNumberFormat="1" applyFont="1" applyFill="1" applyBorder="1" applyAlignment="1" applyProtection="1">
      <alignment horizontal="right"/>
      <protection locked="0"/>
    </xf>
    <xf numFmtId="166" fontId="166" fillId="57" borderId="208" xfId="172" applyNumberFormat="1" applyFont="1" applyFill="1" applyBorder="1" applyAlignment="1" applyProtection="1">
      <alignment horizontal="right"/>
      <protection locked="0"/>
    </xf>
    <xf numFmtId="166" fontId="64" fillId="45" borderId="208" xfId="172" applyNumberFormat="1" applyFont="1" applyFill="1" applyBorder="1" applyAlignment="1" applyProtection="1">
      <alignment horizontal="right"/>
      <protection locked="0"/>
    </xf>
    <xf numFmtId="0" fontId="5" fillId="48" borderId="208" xfId="182" applyFont="1" applyFill="1" applyBorder="1" applyAlignment="1" applyProtection="1">
      <alignment horizontal="left"/>
      <protection locked="0"/>
    </xf>
    <xf numFmtId="1" fontId="5" fillId="48" borderId="208" xfId="182" applyNumberFormat="1" applyFont="1" applyFill="1" applyBorder="1" applyAlignment="1" applyProtection="1">
      <alignment horizontal="center"/>
      <protection locked="0"/>
    </xf>
    <xf numFmtId="10" fontId="112" fillId="48" borderId="208" xfId="88" applyNumberFormat="1" applyFont="1" applyFill="1" applyBorder="1" applyAlignment="1" applyProtection="1">
      <alignment horizontal="center"/>
      <protection locked="0"/>
    </xf>
    <xf numFmtId="166" fontId="5" fillId="48" borderId="208" xfId="172" applyNumberFormat="1" applyFont="1" applyFill="1" applyBorder="1" applyAlignment="1" applyProtection="1">
      <alignment horizontal="right"/>
      <protection locked="0"/>
    </xf>
    <xf numFmtId="10" fontId="26" fillId="48" borderId="224" xfId="88" applyNumberFormat="1" applyFont="1" applyFill="1" applyBorder="1" applyAlignment="1" applyProtection="1">
      <alignment horizontal="right"/>
      <protection locked="0"/>
    </xf>
    <xf numFmtId="0" fontId="112" fillId="48" borderId="209" xfId="182" applyFont="1" applyFill="1" applyBorder="1" applyProtection="1">
      <protection locked="0"/>
    </xf>
    <xf numFmtId="0" fontId="64" fillId="45" borderId="208" xfId="182" applyFont="1" applyFill="1" applyBorder="1" applyAlignment="1" applyProtection="1">
      <alignment horizontal="left"/>
      <protection locked="0"/>
    </xf>
    <xf numFmtId="2" fontId="3" fillId="45" borderId="208" xfId="182" applyNumberFormat="1" applyFont="1" applyFill="1" applyBorder="1" applyAlignment="1" applyProtection="1">
      <alignment horizontal="center"/>
      <protection locked="0"/>
    </xf>
    <xf numFmtId="10" fontId="166" fillId="45" borderId="208" xfId="88" applyNumberFormat="1" applyFont="1" applyFill="1" applyBorder="1" applyAlignment="1" applyProtection="1">
      <alignment horizontal="center"/>
      <protection locked="0"/>
    </xf>
    <xf numFmtId="166" fontId="64" fillId="57" borderId="208" xfId="172" applyNumberFormat="1" applyFont="1" applyFill="1" applyBorder="1" applyAlignment="1" applyProtection="1">
      <alignment horizontal="right"/>
      <protection locked="0"/>
    </xf>
    <xf numFmtId="10" fontId="167" fillId="45" borderId="208" xfId="88" applyNumberFormat="1" applyFont="1" applyFill="1" applyBorder="1" applyAlignment="1" applyProtection="1">
      <alignment horizontal="right"/>
      <protection locked="0"/>
    </xf>
    <xf numFmtId="166" fontId="166" fillId="45" borderId="7" xfId="182" applyNumberFormat="1" applyFont="1" applyFill="1" applyBorder="1" applyProtection="1">
      <protection locked="0"/>
    </xf>
    <xf numFmtId="166" fontId="166" fillId="45" borderId="208" xfId="182" applyNumberFormat="1" applyFont="1" applyFill="1" applyBorder="1" applyProtection="1">
      <protection locked="0"/>
    </xf>
    <xf numFmtId="0" fontId="5" fillId="48" borderId="208" xfId="182" applyFont="1" applyFill="1" applyBorder="1" applyAlignment="1" applyProtection="1">
      <alignment horizontal="left" indent="5"/>
      <protection locked="0"/>
    </xf>
    <xf numFmtId="2" fontId="5" fillId="48" borderId="208" xfId="88" applyNumberFormat="1" applyFont="1" applyFill="1" applyBorder="1" applyAlignment="1" applyProtection="1">
      <alignment horizontal="center"/>
      <protection locked="0"/>
    </xf>
    <xf numFmtId="10" fontId="5" fillId="48" borderId="208" xfId="88" applyNumberFormat="1" applyFont="1" applyFill="1" applyBorder="1" applyProtection="1">
      <protection locked="0"/>
    </xf>
    <xf numFmtId="166" fontId="5" fillId="48" borderId="208" xfId="182" applyNumberFormat="1" applyFont="1" applyFill="1" applyBorder="1" applyProtection="1">
      <protection locked="0"/>
    </xf>
    <xf numFmtId="10" fontId="12" fillId="48" borderId="224" xfId="88" applyNumberFormat="1" applyFont="1" applyFill="1" applyBorder="1" applyAlignment="1" applyProtection="1">
      <alignment horizontal="right"/>
      <protection locked="0"/>
    </xf>
    <xf numFmtId="0" fontId="5" fillId="48" borderId="209" xfId="182" applyFont="1" applyFill="1" applyBorder="1" applyProtection="1">
      <protection locked="0"/>
    </xf>
    <xf numFmtId="2" fontId="166" fillId="45" borderId="208" xfId="182" applyNumberFormat="1" applyFont="1" applyFill="1" applyBorder="1" applyAlignment="1" applyProtection="1">
      <alignment horizontal="center"/>
      <protection locked="0"/>
    </xf>
    <xf numFmtId="4" fontId="166" fillId="45" borderId="7" xfId="182" applyNumberFormat="1" applyFont="1" applyFill="1" applyBorder="1" applyProtection="1">
      <protection locked="0"/>
    </xf>
    <xf numFmtId="4" fontId="166" fillId="57" borderId="208" xfId="182" applyNumberFormat="1" applyFont="1" applyFill="1" applyBorder="1" applyProtection="1">
      <protection locked="0"/>
    </xf>
    <xf numFmtId="166" fontId="5" fillId="48" borderId="7" xfId="182" applyNumberFormat="1" applyFont="1" applyFill="1" applyBorder="1" applyProtection="1">
      <protection locked="0"/>
    </xf>
    <xf numFmtId="10" fontId="4" fillId="45" borderId="208" xfId="88" applyNumberFormat="1" applyFont="1" applyFill="1" applyBorder="1" applyAlignment="1" applyProtection="1">
      <alignment horizontal="center"/>
      <protection locked="0"/>
    </xf>
    <xf numFmtId="10" fontId="64" fillId="45" borderId="208" xfId="88" applyNumberFormat="1" applyFont="1" applyFill="1" applyBorder="1" applyAlignment="1" applyProtection="1">
      <alignment horizontal="center"/>
      <protection locked="0"/>
    </xf>
    <xf numFmtId="166" fontId="64" fillId="45" borderId="208" xfId="182" applyNumberFormat="1" applyFont="1" applyFill="1" applyBorder="1" applyProtection="1">
      <protection locked="0"/>
    </xf>
    <xf numFmtId="166" fontId="64" fillId="57" borderId="208" xfId="182" applyNumberFormat="1" applyFont="1" applyFill="1" applyBorder="1" applyProtection="1">
      <protection locked="0"/>
    </xf>
    <xf numFmtId="174" fontId="169" fillId="45" borderId="208" xfId="88" applyNumberFormat="1" applyFont="1" applyFill="1" applyBorder="1" applyProtection="1">
      <protection locked="0"/>
    </xf>
    <xf numFmtId="0" fontId="112" fillId="48" borderId="208" xfId="182" applyFont="1" applyFill="1" applyBorder="1" applyAlignment="1" applyProtection="1">
      <alignment horizontal="center"/>
      <protection locked="0"/>
    </xf>
    <xf numFmtId="174" fontId="12" fillId="48" borderId="208" xfId="88" applyNumberFormat="1" applyFont="1" applyFill="1" applyBorder="1" applyProtection="1">
      <protection locked="0"/>
    </xf>
    <xf numFmtId="1" fontId="4" fillId="45" borderId="208" xfId="182" applyNumberFormat="1" applyFont="1" applyFill="1" applyBorder="1" applyAlignment="1" applyProtection="1">
      <alignment horizontal="center"/>
      <protection locked="0"/>
    </xf>
    <xf numFmtId="4" fontId="64" fillId="45" borderId="208" xfId="182" applyNumberFormat="1" applyFont="1" applyFill="1" applyBorder="1" applyAlignment="1" applyProtection="1">
      <alignment horizontal="center"/>
      <protection locked="0"/>
    </xf>
    <xf numFmtId="9" fontId="169" fillId="45" borderId="208" xfId="88" applyFont="1" applyFill="1" applyBorder="1" applyProtection="1">
      <protection locked="0"/>
    </xf>
    <xf numFmtId="166" fontId="3" fillId="45" borderId="209" xfId="182" applyNumberFormat="1" applyFill="1" applyBorder="1" applyProtection="1">
      <protection locked="0"/>
    </xf>
    <xf numFmtId="166" fontId="169" fillId="45" borderId="208" xfId="182" applyNumberFormat="1" applyFont="1" applyFill="1" applyBorder="1" applyProtection="1">
      <protection locked="0"/>
    </xf>
    <xf numFmtId="0" fontId="64" fillId="45" borderId="227" xfId="182" applyFont="1" applyFill="1" applyBorder="1" applyAlignment="1" applyProtection="1">
      <alignment horizontal="left"/>
      <protection locked="0"/>
    </xf>
    <xf numFmtId="0" fontId="4" fillId="45" borderId="227" xfId="182" applyFont="1" applyFill="1" applyBorder="1" applyAlignment="1" applyProtection="1">
      <alignment horizontal="center"/>
      <protection locked="0"/>
    </xf>
    <xf numFmtId="166" fontId="4" fillId="45" borderId="227" xfId="172" applyNumberFormat="1" applyFont="1" applyFill="1" applyBorder="1" applyAlignment="1" applyProtection="1">
      <alignment horizontal="right"/>
      <protection locked="0"/>
    </xf>
    <xf numFmtId="166" fontId="64" fillId="45" borderId="227" xfId="182" applyNumberFormat="1" applyFont="1" applyFill="1" applyBorder="1" applyProtection="1">
      <protection locked="0"/>
    </xf>
    <xf numFmtId="166" fontId="64" fillId="57" borderId="227" xfId="182" applyNumberFormat="1" applyFont="1" applyFill="1" applyBorder="1" applyProtection="1">
      <protection locked="0"/>
    </xf>
    <xf numFmtId="166" fontId="167" fillId="45" borderId="227" xfId="182" applyNumberFormat="1" applyFont="1" applyFill="1" applyBorder="1" applyProtection="1">
      <protection locked="0"/>
    </xf>
    <xf numFmtId="0" fontId="3" fillId="45" borderId="228" xfId="182" applyFill="1" applyBorder="1" applyProtection="1">
      <protection locked="0"/>
    </xf>
    <xf numFmtId="0" fontId="5" fillId="45" borderId="0" xfId="182" applyFont="1" applyFill="1" applyAlignment="1" applyProtection="1">
      <alignment horizontal="center"/>
      <protection locked="0"/>
    </xf>
    <xf numFmtId="0" fontId="3" fillId="45" borderId="0" xfId="182" applyFill="1" applyAlignment="1" applyProtection="1">
      <alignment horizontal="center"/>
      <protection locked="0"/>
    </xf>
    <xf numFmtId="166" fontId="162" fillId="45" borderId="0" xfId="182" applyNumberFormat="1" applyFont="1" applyFill="1" applyProtection="1">
      <protection locked="0"/>
    </xf>
    <xf numFmtId="166" fontId="7" fillId="45" borderId="0" xfId="182" applyNumberFormat="1" applyFont="1" applyFill="1" applyProtection="1">
      <protection locked="0"/>
    </xf>
    <xf numFmtId="0" fontId="72" fillId="97" borderId="26" xfId="0" applyFont="1" applyFill="1" applyBorder="1" applyProtection="1">
      <protection locked="0"/>
    </xf>
    <xf numFmtId="1" fontId="72" fillId="95" borderId="86" xfId="0" applyNumberFormat="1" applyFont="1" applyFill="1" applyBorder="1" applyAlignment="1" applyProtection="1">
      <alignment horizontal="center"/>
      <protection locked="0"/>
    </xf>
    <xf numFmtId="1" fontId="87" fillId="95" borderId="26" xfId="0" applyNumberFormat="1" applyFont="1" applyFill="1" applyBorder="1" applyAlignment="1" applyProtection="1">
      <alignment horizontal="center"/>
      <protection locked="0"/>
    </xf>
    <xf numFmtId="166" fontId="72" fillId="95" borderId="27" xfId="172" applyNumberFormat="1" applyFont="1" applyFill="1" applyBorder="1" applyProtection="1">
      <protection locked="0"/>
    </xf>
    <xf numFmtId="1" fontId="72" fillId="95" borderId="230" xfId="0" applyNumberFormat="1" applyFont="1" applyFill="1" applyBorder="1" applyAlignment="1" applyProtection="1">
      <alignment horizontal="center"/>
      <protection locked="0"/>
    </xf>
    <xf numFmtId="2" fontId="72" fillId="95" borderId="230" xfId="0" applyNumberFormat="1" applyFont="1" applyFill="1" applyBorder="1" applyAlignment="1" applyProtection="1">
      <alignment horizontal="center"/>
      <protection locked="0"/>
    </xf>
    <xf numFmtId="44" fontId="72" fillId="95" borderId="230" xfId="49" applyNumberFormat="1" applyFont="1" applyFill="1" applyBorder="1" applyProtection="1">
      <protection locked="0"/>
    </xf>
    <xf numFmtId="1" fontId="94" fillId="95" borderId="230" xfId="0" applyNumberFormat="1" applyFont="1" applyFill="1" applyBorder="1" applyAlignment="1" applyProtection="1">
      <alignment horizontal="center"/>
      <protection locked="0"/>
    </xf>
    <xf numFmtId="1" fontId="72" fillId="95" borderId="231" xfId="0" applyNumberFormat="1" applyFont="1" applyFill="1" applyBorder="1" applyAlignment="1" applyProtection="1">
      <alignment horizontal="center"/>
      <protection locked="0"/>
    </xf>
    <xf numFmtId="2" fontId="72" fillId="95" borderId="231" xfId="0" applyNumberFormat="1" applyFont="1" applyFill="1" applyBorder="1" applyAlignment="1" applyProtection="1">
      <alignment horizontal="center"/>
      <protection locked="0"/>
    </xf>
    <xf numFmtId="44" fontId="72" fillId="95" borderId="231" xfId="49" applyNumberFormat="1" applyFont="1" applyFill="1" applyBorder="1" applyProtection="1">
      <protection locked="0"/>
    </xf>
    <xf numFmtId="1" fontId="94" fillId="95" borderId="231" xfId="0" applyNumberFormat="1" applyFont="1" applyFill="1" applyBorder="1" applyAlignment="1" applyProtection="1">
      <alignment horizontal="center"/>
      <protection locked="0"/>
    </xf>
    <xf numFmtId="1" fontId="72" fillId="95" borderId="232" xfId="0" applyNumberFormat="1" applyFont="1" applyFill="1" applyBorder="1" applyAlignment="1" applyProtection="1">
      <alignment horizontal="center"/>
      <protection locked="0"/>
    </xf>
    <xf numFmtId="10" fontId="72" fillId="95" borderId="232" xfId="88" applyNumberFormat="1" applyFont="1" applyFill="1" applyBorder="1" applyAlignment="1" applyProtection="1">
      <alignment horizontal="center"/>
      <protection locked="0"/>
    </xf>
    <xf numFmtId="44" fontId="72" fillId="95" borderId="232" xfId="49" applyNumberFormat="1" applyFont="1" applyFill="1" applyBorder="1" applyProtection="1">
      <protection locked="0"/>
    </xf>
    <xf numFmtId="9" fontId="72" fillId="95" borderId="232" xfId="88" applyFont="1" applyFill="1" applyBorder="1" applyAlignment="1" applyProtection="1">
      <alignment horizontal="center"/>
      <protection locked="0"/>
    </xf>
    <xf numFmtId="1" fontId="72" fillId="95" borderId="157" xfId="0" applyNumberFormat="1" applyFont="1" applyFill="1" applyBorder="1" applyAlignment="1" applyProtection="1">
      <alignment horizontal="center"/>
      <protection locked="0"/>
    </xf>
    <xf numFmtId="1" fontId="72" fillId="95" borderId="158" xfId="0" applyNumberFormat="1" applyFont="1" applyFill="1" applyBorder="1" applyAlignment="1" applyProtection="1">
      <alignment horizontal="center"/>
      <protection locked="0"/>
    </xf>
    <xf numFmtId="1" fontId="72" fillId="95" borderId="159" xfId="0" applyNumberFormat="1" applyFont="1" applyFill="1" applyBorder="1" applyAlignment="1" applyProtection="1">
      <alignment horizontal="center"/>
      <protection locked="0"/>
    </xf>
    <xf numFmtId="166" fontId="72" fillId="55" borderId="26" xfId="172" applyFont="1" applyFill="1" applyBorder="1" applyAlignment="1" applyProtection="1">
      <alignment horizontal="right"/>
      <protection locked="0"/>
    </xf>
    <xf numFmtId="2" fontId="87" fillId="95" borderId="230" xfId="0" applyNumberFormat="1" applyFont="1" applyFill="1" applyBorder="1" applyAlignment="1" applyProtection="1">
      <alignment horizontal="center"/>
      <protection locked="0"/>
    </xf>
    <xf numFmtId="2" fontId="87" fillId="95" borderId="231" xfId="0" applyNumberFormat="1" applyFont="1" applyFill="1" applyBorder="1" applyAlignment="1" applyProtection="1">
      <alignment horizontal="center"/>
      <protection locked="0"/>
    </xf>
    <xf numFmtId="2" fontId="87" fillId="95" borderId="232" xfId="0" applyNumberFormat="1" applyFont="1" applyFill="1" applyBorder="1" applyAlignment="1" applyProtection="1">
      <alignment horizontal="center"/>
      <protection locked="0"/>
    </xf>
    <xf numFmtId="167" fontId="74" fillId="45" borderId="0" xfId="49" applyFont="1" applyFill="1" applyBorder="1" applyAlignment="1" applyProtection="1">
      <alignment horizontal="right"/>
      <protection locked="0"/>
    </xf>
    <xf numFmtId="167" fontId="18" fillId="0" borderId="0" xfId="49" applyFont="1" applyFill="1" applyBorder="1" applyAlignment="1">
      <alignment horizontal="right" vertical="center" wrapText="1"/>
    </xf>
    <xf numFmtId="0" fontId="86" fillId="0" borderId="0" xfId="0" applyFont="1" applyFill="1" applyBorder="1" applyProtection="1">
      <protection locked="0"/>
    </xf>
    <xf numFmtId="166" fontId="86" fillId="55" borderId="0" xfId="172" applyFont="1" applyFill="1" applyBorder="1" applyProtection="1">
      <protection locked="0"/>
    </xf>
    <xf numFmtId="0" fontId="86" fillId="94" borderId="0" xfId="0" applyFont="1" applyFill="1" applyBorder="1" applyAlignment="1" applyProtection="1">
      <protection locked="0"/>
    </xf>
    <xf numFmtId="167" fontId="174" fillId="48" borderId="0" xfId="49" applyFont="1" applyFill="1" applyBorder="1" applyAlignment="1" applyProtection="1">
      <protection locked="0"/>
    </xf>
    <xf numFmtId="175" fontId="83" fillId="47" borderId="0" xfId="0" applyNumberFormat="1" applyFont="1" applyFill="1" applyBorder="1" applyAlignment="1" applyProtection="1">
      <alignment horizontal="left"/>
      <protection locked="0"/>
    </xf>
    <xf numFmtId="167" fontId="0" fillId="0" borderId="0" xfId="49" applyFont="1" applyProtection="1">
      <protection locked="0"/>
    </xf>
    <xf numFmtId="44" fontId="72" fillId="95" borderId="236" xfId="49" applyNumberFormat="1" applyFont="1" applyFill="1" applyBorder="1" applyProtection="1">
      <protection locked="0"/>
    </xf>
    <xf numFmtId="166" fontId="88" fillId="0" borderId="0" xfId="172" applyFont="1" applyProtection="1">
      <protection locked="0"/>
    </xf>
    <xf numFmtId="171" fontId="3" fillId="0" borderId="0" xfId="172" applyNumberFormat="1" applyFont="1" applyAlignment="1" applyProtection="1">
      <alignment horizontal="center"/>
      <protection locked="0"/>
    </xf>
    <xf numFmtId="0" fontId="166" fillId="50" borderId="6" xfId="609" applyFont="1" applyFill="1" applyBorder="1" applyAlignment="1">
      <alignment horizontal="center" vertical="center" wrapText="1"/>
    </xf>
    <xf numFmtId="0" fontId="93" fillId="0" borderId="162" xfId="81" applyNumberFormat="1" applyFont="1" applyFill="1" applyBorder="1" applyAlignment="1">
      <alignment horizontal="left"/>
    </xf>
    <xf numFmtId="166" fontId="72" fillId="55" borderId="237" xfId="172" applyNumberFormat="1" applyFont="1" applyFill="1" applyBorder="1" applyAlignment="1">
      <alignment horizontal="center"/>
    </xf>
    <xf numFmtId="166" fontId="72" fillId="55" borderId="237" xfId="172" applyFont="1" applyFill="1" applyBorder="1" applyAlignment="1">
      <alignment horizontal="center"/>
    </xf>
    <xf numFmtId="0" fontId="72" fillId="95" borderId="26" xfId="0" applyFont="1" applyFill="1" applyBorder="1" applyAlignment="1" applyProtection="1">
      <alignment wrapText="1"/>
      <protection locked="0"/>
    </xf>
    <xf numFmtId="175" fontId="175" fillId="47" borderId="22" xfId="0" applyNumberFormat="1" applyFont="1" applyFill="1" applyBorder="1" applyAlignment="1" applyProtection="1">
      <alignment vertical="justify" wrapText="1"/>
      <protection locked="0"/>
    </xf>
    <xf numFmtId="166" fontId="72" fillId="95" borderId="26" xfId="172" applyFont="1" applyFill="1" applyBorder="1" applyAlignment="1" applyProtection="1">
      <alignment horizontal="center"/>
      <protection locked="0"/>
    </xf>
    <xf numFmtId="189" fontId="87" fillId="55" borderId="78" xfId="0" applyNumberFormat="1" applyFont="1" applyFill="1" applyBorder="1" applyAlignment="1" applyProtection="1">
      <alignment horizontal="center"/>
      <protection locked="0"/>
    </xf>
    <xf numFmtId="166" fontId="72" fillId="50" borderId="26" xfId="172" applyFont="1" applyFill="1" applyBorder="1" applyAlignment="1" applyProtection="1">
      <alignment horizontal="center"/>
      <protection locked="0"/>
    </xf>
    <xf numFmtId="43" fontId="3" fillId="0" borderId="0" xfId="179" applyNumberFormat="1" applyProtection="1">
      <protection locked="0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91" xfId="72" applyNumberFormat="1" applyFont="1" applyFill="1" applyBorder="1" applyAlignment="1">
      <alignment horizontal="center" vertical="center" wrapText="1"/>
    </xf>
    <xf numFmtId="0" fontId="95" fillId="49" borderId="76" xfId="72" applyNumberFormat="1" applyFont="1" applyFill="1" applyBorder="1" applyAlignment="1">
      <alignment horizontal="center" vertical="center" wrapText="1"/>
    </xf>
    <xf numFmtId="0" fontId="95" fillId="49" borderId="77" xfId="72" applyNumberFormat="1" applyFont="1" applyFill="1" applyBorder="1" applyAlignment="1">
      <alignment horizontal="center" vertical="center" wrapText="1"/>
    </xf>
    <xf numFmtId="0" fontId="95" fillId="49" borderId="75" xfId="72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1" fontId="94" fillId="55" borderId="231" xfId="0" applyNumberFormat="1" applyFont="1" applyFill="1" applyBorder="1" applyAlignment="1" applyProtection="1">
      <alignment horizontal="center"/>
      <protection locked="0"/>
    </xf>
    <xf numFmtId="43" fontId="0" fillId="0" borderId="0" xfId="0" applyNumberFormat="1" applyProtection="1">
      <protection locked="0"/>
    </xf>
    <xf numFmtId="166" fontId="86" fillId="48" borderId="0" xfId="172" applyFont="1" applyFill="1" applyBorder="1" applyProtection="1">
      <protection locked="0"/>
    </xf>
    <xf numFmtId="1" fontId="94" fillId="55" borderId="149" xfId="76" applyNumberFormat="1" applyFont="1" applyFill="1" applyBorder="1" applyAlignment="1" applyProtection="1">
      <alignment horizontal="center"/>
      <protection locked="0"/>
    </xf>
    <xf numFmtId="1" fontId="87" fillId="55" borderId="0" xfId="0" applyNumberFormat="1" applyFont="1" applyFill="1" applyBorder="1" applyAlignment="1" applyProtection="1">
      <alignment horizontal="center"/>
      <protection locked="0"/>
    </xf>
    <xf numFmtId="10" fontId="112" fillId="45" borderId="0" xfId="182" applyNumberFormat="1" applyFont="1" applyFill="1" applyBorder="1" applyAlignment="1" applyProtection="1">
      <protection locked="0"/>
    </xf>
    <xf numFmtId="167" fontId="72" fillId="55" borderId="149" xfId="49" applyFont="1" applyFill="1" applyBorder="1" applyAlignment="1">
      <alignment horizontal="right"/>
    </xf>
    <xf numFmtId="44" fontId="5" fillId="50" borderId="234" xfId="551" applyFont="1" applyFill="1" applyBorder="1" applyAlignment="1">
      <alignment horizontal="center" vertical="center" wrapText="1"/>
    </xf>
    <xf numFmtId="0" fontId="166" fillId="50" borderId="0" xfId="609" applyFont="1" applyFill="1" applyAlignment="1">
      <alignment vertical="center" wrapText="1"/>
    </xf>
    <xf numFmtId="0" fontId="5" fillId="50" borderId="233" xfId="609" applyFont="1" applyFill="1" applyBorder="1" applyAlignment="1">
      <alignment horizontal="left" vertical="center"/>
    </xf>
    <xf numFmtId="0" fontId="5" fillId="50" borderId="0" xfId="609" applyFont="1" applyFill="1" applyBorder="1" applyAlignment="1">
      <alignment horizontal="left" vertical="center"/>
    </xf>
    <xf numFmtId="0" fontId="5" fillId="50" borderId="0" xfId="609" applyFont="1" applyFill="1" applyBorder="1" applyAlignment="1">
      <alignment horizontal="center" vertical="center" wrapText="1"/>
    </xf>
    <xf numFmtId="4" fontId="5" fillId="50" borderId="0" xfId="609" applyNumberFormat="1" applyFont="1" applyFill="1" applyBorder="1" applyAlignment="1">
      <alignment horizontal="center" vertical="center" wrapText="1"/>
    </xf>
    <xf numFmtId="44" fontId="5" fillId="50" borderId="7" xfId="551" applyFont="1" applyFill="1" applyBorder="1" applyAlignment="1">
      <alignment horizontal="center" vertical="center" wrapText="1"/>
    </xf>
    <xf numFmtId="0" fontId="5" fillId="50" borderId="233" xfId="609" applyFont="1" applyFill="1" applyBorder="1" applyAlignment="1">
      <alignment horizontal="center" vertical="center"/>
    </xf>
    <xf numFmtId="0" fontId="5" fillId="50" borderId="0" xfId="609" applyFont="1" applyFill="1" applyBorder="1" applyAlignment="1">
      <alignment horizontal="center" vertical="center"/>
    </xf>
    <xf numFmtId="0" fontId="112" fillId="50" borderId="0" xfId="609" applyFont="1" applyFill="1" applyBorder="1" applyAlignment="1">
      <alignment horizontal="left" vertical="top" wrapText="1"/>
    </xf>
    <xf numFmtId="0" fontId="112" fillId="50" borderId="7" xfId="609" applyFont="1" applyFill="1" applyBorder="1" applyAlignment="1">
      <alignment horizontal="right" vertical="top" wrapText="1"/>
    </xf>
    <xf numFmtId="0" fontId="64" fillId="50" borderId="6" xfId="609" applyFont="1" applyFill="1" applyBorder="1" applyAlignment="1">
      <alignment horizontal="center" vertical="center" wrapText="1"/>
    </xf>
    <xf numFmtId="4" fontId="166" fillId="50" borderId="6" xfId="1981" applyNumberFormat="1" applyFont="1" applyFill="1" applyBorder="1" applyAlignment="1">
      <alignment vertical="center"/>
    </xf>
    <xf numFmtId="206" fontId="166" fillId="50" borderId="6" xfId="1924" applyNumberFormat="1" applyFont="1" applyFill="1" applyBorder="1" applyAlignment="1">
      <alignment vertical="center"/>
    </xf>
    <xf numFmtId="0" fontId="166" fillId="50" borderId="0" xfId="609" applyFont="1" applyFill="1" applyAlignment="1">
      <alignment horizontal="center" vertical="center" wrapText="1"/>
    </xf>
    <xf numFmtId="4" fontId="166" fillId="50" borderId="0" xfId="1981" applyNumberFormat="1" applyFont="1" applyFill="1" applyAlignment="1">
      <alignment vertical="center" wrapText="1"/>
    </xf>
    <xf numFmtId="44" fontId="166" fillId="50" borderId="0" xfId="551" applyFont="1" applyFill="1" applyAlignment="1">
      <alignment vertical="center" wrapText="1"/>
    </xf>
    <xf numFmtId="0" fontId="72" fillId="95" borderId="64" xfId="0" applyFont="1" applyFill="1" applyBorder="1" applyAlignment="1" applyProtection="1">
      <alignment wrapText="1"/>
      <protection locked="0"/>
    </xf>
    <xf numFmtId="0" fontId="93" fillId="57" borderId="148" xfId="81" applyNumberFormat="1" applyFont="1" applyFill="1" applyBorder="1" applyAlignment="1">
      <alignment horizontal="left" wrapText="1"/>
    </xf>
    <xf numFmtId="166" fontId="95" fillId="57" borderId="208" xfId="182" applyNumberFormat="1" applyFont="1" applyFill="1" applyBorder="1" applyAlignment="1" applyProtection="1">
      <alignment horizontal="right"/>
      <protection locked="0"/>
    </xf>
    <xf numFmtId="166" fontId="178" fillId="55" borderId="150" xfId="172" applyFont="1" applyFill="1" applyBorder="1" applyAlignment="1" applyProtection="1">
      <alignment horizontal="center"/>
      <protection locked="0"/>
    </xf>
    <xf numFmtId="0" fontId="5" fillId="50" borderId="0" xfId="609" applyFont="1" applyFill="1" applyBorder="1" applyAlignment="1">
      <alignment horizontal="left" vertical="top" wrapText="1"/>
    </xf>
    <xf numFmtId="0" fontId="72" fillId="97" borderId="26" xfId="0" applyFont="1" applyFill="1" applyBorder="1" applyAlignment="1" applyProtection="1">
      <alignment wrapText="1"/>
      <protection locked="0"/>
    </xf>
    <xf numFmtId="167" fontId="0" fillId="0" borderId="0" xfId="0" applyNumberFormat="1" applyProtection="1">
      <protection locked="0"/>
    </xf>
    <xf numFmtId="0" fontId="166" fillId="50" borderId="6" xfId="609" applyFont="1" applyFill="1" applyBorder="1" applyAlignment="1">
      <alignment horizontal="justify" vertical="center" wrapText="1" shrinkToFit="1"/>
    </xf>
    <xf numFmtId="207" fontId="72" fillId="55" borderId="150" xfId="172" applyNumberFormat="1" applyFont="1" applyFill="1" applyBorder="1" applyAlignment="1">
      <alignment horizontal="center"/>
    </xf>
    <xf numFmtId="167" fontId="104" fillId="55" borderId="93" xfId="49" quotePrefix="1" applyFont="1" applyFill="1" applyBorder="1" applyAlignment="1" applyProtection="1">
      <alignment horizontal="center" wrapText="1"/>
    </xf>
    <xf numFmtId="171" fontId="104" fillId="55" borderId="93" xfId="172" quotePrefix="1" applyNumberFormat="1" applyFont="1" applyFill="1" applyBorder="1" applyAlignment="1" applyProtection="1">
      <alignment horizontal="center" wrapText="1"/>
    </xf>
    <xf numFmtId="4" fontId="64" fillId="50" borderId="0" xfId="1981" applyNumberFormat="1" applyFont="1" applyFill="1" applyAlignment="1">
      <alignment vertical="center" wrapText="1"/>
    </xf>
    <xf numFmtId="0" fontId="64" fillId="50" borderId="0" xfId="609" applyFont="1" applyFill="1" applyAlignment="1">
      <alignment horizontal="center" vertical="center" wrapText="1"/>
    </xf>
    <xf numFmtId="0" fontId="173" fillId="50" borderId="233" xfId="609" applyFont="1" applyFill="1" applyBorder="1" applyAlignment="1">
      <alignment horizontal="center" vertical="top" wrapText="1"/>
    </xf>
    <xf numFmtId="0" fontId="173" fillId="50" borderId="0" xfId="609" applyFont="1" applyFill="1" applyBorder="1" applyAlignment="1">
      <alignment horizontal="center" vertical="top" wrapText="1"/>
    </xf>
    <xf numFmtId="0" fontId="173" fillId="50" borderId="7" xfId="609" applyFont="1" applyFill="1" applyBorder="1" applyAlignment="1">
      <alignment horizontal="center" vertical="top" wrapText="1"/>
    </xf>
    <xf numFmtId="44" fontId="166" fillId="50" borderId="6" xfId="551" applyFont="1" applyFill="1" applyBorder="1" applyAlignment="1">
      <alignment vertical="center" wrapText="1"/>
    </xf>
    <xf numFmtId="0" fontId="5" fillId="50" borderId="240" xfId="609" applyFont="1" applyFill="1" applyBorder="1" applyAlignment="1">
      <alignment horizontal="left" vertical="top"/>
    </xf>
    <xf numFmtId="0" fontId="64" fillId="50" borderId="235" xfId="609" applyFont="1" applyFill="1" applyBorder="1" applyAlignment="1">
      <alignment horizontal="center" vertical="center" wrapText="1"/>
    </xf>
    <xf numFmtId="0" fontId="64" fillId="50" borderId="19" xfId="609" applyFont="1" applyFill="1" applyBorder="1" applyAlignment="1">
      <alignment horizontal="center" vertical="center" wrapText="1"/>
    </xf>
    <xf numFmtId="0" fontId="166" fillId="50" borderId="19" xfId="609" applyFont="1" applyFill="1" applyBorder="1" applyAlignment="1">
      <alignment horizontal="justify" vertical="center" wrapText="1" shrinkToFit="1"/>
    </xf>
    <xf numFmtId="44" fontId="64" fillId="50" borderId="234" xfId="551" applyFont="1" applyFill="1" applyBorder="1" applyAlignment="1">
      <alignment vertical="center" wrapText="1"/>
    </xf>
    <xf numFmtId="0" fontId="3" fillId="0" borderId="0" xfId="0" applyFont="1" applyProtection="1">
      <protection locked="0"/>
    </xf>
    <xf numFmtId="0" fontId="171" fillId="50" borderId="241" xfId="609" applyFont="1" applyFill="1" applyBorder="1" applyAlignment="1">
      <alignment horizontal="center" vertical="center" wrapText="1"/>
    </xf>
    <xf numFmtId="0" fontId="171" fillId="50" borderId="241" xfId="609" applyFont="1" applyFill="1" applyBorder="1" applyAlignment="1">
      <alignment horizontal="center" vertical="center"/>
    </xf>
    <xf numFmtId="0" fontId="172" fillId="50" borderId="241" xfId="609" applyFont="1" applyFill="1" applyBorder="1" applyAlignment="1">
      <alignment horizontal="center" vertical="center"/>
    </xf>
    <xf numFmtId="44" fontId="166" fillId="50" borderId="0" xfId="609" applyNumberFormat="1" applyFont="1" applyFill="1" applyAlignment="1">
      <alignment vertical="center" wrapText="1"/>
    </xf>
    <xf numFmtId="10" fontId="166" fillId="50" borderId="0" xfId="609" applyNumberFormat="1" applyFont="1" applyFill="1" applyAlignment="1">
      <alignment vertical="center" wrapText="1"/>
    </xf>
    <xf numFmtId="4" fontId="166" fillId="50" borderId="0" xfId="609" applyNumberFormat="1" applyFont="1" applyFill="1" applyAlignment="1">
      <alignment vertical="center" wrapText="1"/>
    </xf>
    <xf numFmtId="0" fontId="2" fillId="0" borderId="0" xfId="0" applyFont="1" applyProtection="1">
      <protection locked="0"/>
    </xf>
    <xf numFmtId="1" fontId="72" fillId="99" borderId="26" xfId="0" applyNumberFormat="1" applyFont="1" applyFill="1" applyBorder="1" applyAlignment="1" applyProtection="1">
      <alignment horizontal="center"/>
      <protection locked="0"/>
    </xf>
    <xf numFmtId="0" fontId="99" fillId="57" borderId="81" xfId="70" applyNumberFormat="1" applyFont="1" applyFill="1" applyBorder="1" applyAlignment="1">
      <alignment horizontal="center" vertical="center" wrapText="1"/>
    </xf>
    <xf numFmtId="0" fontId="106" fillId="49" borderId="98" xfId="70" applyNumberFormat="1" applyFont="1" applyFill="1" applyBorder="1" applyAlignment="1">
      <alignment horizontal="center" vertical="center" wrapText="1"/>
    </xf>
    <xf numFmtId="0" fontId="106" fillId="49" borderId="99" xfId="70" applyNumberFormat="1" applyFont="1" applyFill="1" applyBorder="1" applyAlignment="1">
      <alignment horizontal="center" vertical="center" wrapText="1"/>
    </xf>
    <xf numFmtId="0" fontId="96" fillId="49" borderId="33" xfId="70" applyNumberFormat="1" applyFont="1" applyFill="1" applyBorder="1" applyAlignment="1">
      <alignment horizontal="center" vertical="center" wrapText="1"/>
    </xf>
    <xf numFmtId="0" fontId="96" fillId="49" borderId="0" xfId="70" applyNumberFormat="1" applyFont="1" applyFill="1" applyBorder="1" applyAlignment="1">
      <alignment horizontal="center" vertical="center" wrapText="1"/>
    </xf>
    <xf numFmtId="0" fontId="81" fillId="47" borderId="100" xfId="70" applyNumberFormat="1" applyFont="1" applyFill="1" applyBorder="1" applyAlignment="1" applyProtection="1">
      <alignment horizontal="center" vertical="center"/>
    </xf>
    <xf numFmtId="0" fontId="95" fillId="49" borderId="101" xfId="70" applyNumberFormat="1" applyFont="1" applyFill="1" applyBorder="1" applyAlignment="1">
      <alignment horizontal="center" vertical="center" wrapText="1"/>
    </xf>
    <xf numFmtId="0" fontId="95" fillId="49" borderId="58" xfId="70" applyNumberFormat="1" applyFont="1" applyFill="1" applyBorder="1" applyAlignment="1">
      <alignment horizontal="center" vertical="center" wrapText="1"/>
    </xf>
    <xf numFmtId="0" fontId="69" fillId="49" borderId="101" xfId="70" applyNumberFormat="1" applyFont="1" applyFill="1" applyBorder="1" applyAlignment="1">
      <alignment horizontal="center" vertical="center" wrapText="1"/>
    </xf>
    <xf numFmtId="0" fontId="69" fillId="49" borderId="58" xfId="70" applyNumberFormat="1" applyFont="1" applyFill="1" applyBorder="1" applyAlignment="1">
      <alignment horizontal="center" vertical="center" wrapText="1"/>
    </xf>
    <xf numFmtId="0" fontId="99" fillId="57" borderId="102" xfId="70" applyNumberFormat="1" applyFont="1" applyFill="1" applyBorder="1" applyAlignment="1">
      <alignment horizontal="center" vertical="center" wrapText="1"/>
    </xf>
    <xf numFmtId="0" fontId="69" fillId="49" borderId="98" xfId="70" applyNumberFormat="1" applyFont="1" applyFill="1" applyBorder="1" applyAlignment="1">
      <alignment horizontal="center" vertical="center" wrapText="1"/>
    </xf>
    <xf numFmtId="0" fontId="69" fillId="49" borderId="99" xfId="70" applyNumberFormat="1" applyFont="1" applyFill="1" applyBorder="1" applyAlignment="1">
      <alignment horizontal="center" vertical="center" wrapText="1"/>
    </xf>
    <xf numFmtId="0" fontId="95" fillId="49" borderId="106" xfId="70" applyNumberFormat="1" applyFont="1" applyFill="1" applyBorder="1" applyAlignment="1">
      <alignment horizontal="center" vertical="center" wrapText="1"/>
    </xf>
    <xf numFmtId="0" fontId="95" fillId="49" borderId="91" xfId="70" applyNumberFormat="1" applyFont="1" applyFill="1" applyBorder="1" applyAlignment="1">
      <alignment horizontal="center" vertical="center" wrapText="1"/>
    </xf>
    <xf numFmtId="0" fontId="95" fillId="49" borderId="111" xfId="70" applyNumberFormat="1" applyFont="1" applyFill="1" applyBorder="1" applyAlignment="1">
      <alignment horizontal="center" vertical="center" wrapText="1"/>
    </xf>
    <xf numFmtId="0" fontId="95" fillId="49" borderId="112" xfId="70" applyNumberFormat="1" applyFont="1" applyFill="1" applyBorder="1" applyAlignment="1">
      <alignment horizontal="center" vertical="center" wrapText="1"/>
    </xf>
    <xf numFmtId="0" fontId="95" fillId="49" borderId="107" xfId="70" applyNumberFormat="1" applyFont="1" applyFill="1" applyBorder="1" applyAlignment="1">
      <alignment horizontal="center" vertical="center" wrapText="1"/>
    </xf>
    <xf numFmtId="0" fontId="95" fillId="49" borderId="89" xfId="70" applyNumberFormat="1" applyFont="1" applyFill="1" applyBorder="1" applyAlignment="1">
      <alignment horizontal="center" vertical="center" wrapText="1"/>
    </xf>
    <xf numFmtId="0" fontId="95" fillId="49" borderId="90" xfId="70" applyNumberFormat="1" applyFont="1" applyFill="1" applyBorder="1" applyAlignment="1">
      <alignment horizontal="center" vertical="center" wrapText="1"/>
    </xf>
    <xf numFmtId="0" fontId="95" fillId="49" borderId="108" xfId="70" applyNumberFormat="1" applyFont="1" applyFill="1" applyBorder="1" applyAlignment="1">
      <alignment horizontal="center" vertical="center" wrapText="1"/>
    </xf>
    <xf numFmtId="0" fontId="95" fillId="49" borderId="109" xfId="70" applyNumberFormat="1" applyFont="1" applyFill="1" applyBorder="1" applyAlignment="1">
      <alignment horizontal="center" vertical="center" wrapText="1"/>
    </xf>
    <xf numFmtId="0" fontId="95" fillId="49" borderId="110" xfId="70" applyNumberFormat="1" applyFont="1" applyFill="1" applyBorder="1" applyAlignment="1">
      <alignment horizontal="center" vertical="center" wrapText="1"/>
    </xf>
    <xf numFmtId="0" fontId="96" fillId="49" borderId="94" xfId="70" applyNumberFormat="1" applyFont="1" applyFill="1" applyBorder="1" applyAlignment="1">
      <alignment horizontal="center" vertical="center" wrapText="1"/>
    </xf>
    <xf numFmtId="0" fontId="96" fillId="49" borderId="95" xfId="70" applyNumberFormat="1" applyFont="1" applyFill="1" applyBorder="1" applyAlignment="1">
      <alignment horizontal="center" vertical="center" wrapText="1"/>
    </xf>
    <xf numFmtId="0" fontId="107" fillId="49" borderId="111" xfId="70" applyNumberFormat="1" applyFont="1" applyFill="1" applyBorder="1" applyAlignment="1">
      <alignment horizontal="center" vertical="center" wrapText="1"/>
    </xf>
    <xf numFmtId="0" fontId="107" fillId="49" borderId="113" xfId="70" applyNumberFormat="1" applyFont="1" applyFill="1" applyBorder="1" applyAlignment="1">
      <alignment horizontal="center" vertical="center" wrapText="1"/>
    </xf>
    <xf numFmtId="0" fontId="96" fillId="49" borderId="119" xfId="70" applyNumberFormat="1" applyFont="1" applyFill="1" applyBorder="1" applyAlignment="1">
      <alignment horizontal="center" vertical="center" wrapText="1"/>
    </xf>
    <xf numFmtId="0" fontId="96" fillId="49" borderId="154" xfId="70" applyNumberFormat="1" applyFont="1" applyFill="1" applyBorder="1" applyAlignment="1">
      <alignment horizontal="center" vertical="center" wrapText="1"/>
    </xf>
    <xf numFmtId="0" fontId="81" fillId="47" borderId="116" xfId="70" applyNumberFormat="1" applyFont="1" applyFill="1" applyBorder="1" applyAlignment="1" applyProtection="1">
      <alignment horizontal="center" wrapText="1"/>
    </xf>
    <xf numFmtId="0" fontId="81" fillId="47" borderId="115" xfId="70" applyNumberFormat="1" applyFont="1" applyFill="1" applyBorder="1" applyAlignment="1" applyProtection="1">
      <alignment horizontal="center" wrapText="1"/>
    </xf>
    <xf numFmtId="0" fontId="96" fillId="49" borderId="106" xfId="70" applyNumberFormat="1" applyFont="1" applyFill="1" applyBorder="1" applyAlignment="1">
      <alignment horizontal="center" vertical="center" wrapText="1"/>
    </xf>
    <xf numFmtId="0" fontId="96" fillId="49" borderId="79" xfId="70" applyNumberFormat="1" applyFont="1" applyFill="1" applyBorder="1" applyAlignment="1">
      <alignment horizontal="center" vertical="center" wrapText="1"/>
    </xf>
    <xf numFmtId="0" fontId="93" fillId="0" borderId="147" xfId="81" applyNumberFormat="1" applyFont="1" applyFill="1" applyBorder="1" applyAlignment="1">
      <alignment horizontal="center"/>
    </xf>
    <xf numFmtId="0" fontId="93" fillId="0" borderId="165" xfId="81" applyNumberFormat="1" applyFont="1" applyFill="1" applyBorder="1" applyAlignment="1">
      <alignment horizontal="center"/>
    </xf>
    <xf numFmtId="0" fontId="107" fillId="49" borderId="112" xfId="70" applyNumberFormat="1" applyFont="1" applyFill="1" applyBorder="1" applyAlignment="1">
      <alignment horizontal="center" vertical="center" wrapText="1"/>
    </xf>
    <xf numFmtId="0" fontId="107" fillId="49" borderId="0" xfId="70" applyNumberFormat="1" applyFont="1" applyFill="1" applyBorder="1" applyAlignment="1">
      <alignment horizontal="center" vertical="center" wrapText="1"/>
    </xf>
    <xf numFmtId="0" fontId="81" fillId="47" borderId="156" xfId="70" applyNumberFormat="1" applyFont="1" applyFill="1" applyBorder="1" applyAlignment="1" applyProtection="1">
      <alignment horizontal="center" wrapText="1"/>
    </xf>
    <xf numFmtId="0" fontId="96" fillId="49" borderId="111" xfId="70" applyNumberFormat="1" applyFont="1" applyFill="1" applyBorder="1" applyAlignment="1">
      <alignment horizontal="center" vertical="center" wrapText="1"/>
    </xf>
    <xf numFmtId="0" fontId="96" fillId="49" borderId="112" xfId="70" applyNumberFormat="1" applyFont="1" applyFill="1" applyBorder="1" applyAlignment="1">
      <alignment horizontal="center" vertical="center" wrapText="1"/>
    </xf>
    <xf numFmtId="0" fontId="96" fillId="49" borderId="142" xfId="70" applyNumberFormat="1" applyFont="1" applyFill="1" applyBorder="1" applyAlignment="1">
      <alignment horizontal="center" vertical="center" wrapText="1"/>
    </xf>
    <xf numFmtId="0" fontId="95" fillId="49" borderId="74" xfId="72" applyNumberFormat="1" applyFont="1" applyFill="1" applyBorder="1" applyAlignment="1">
      <alignment horizontal="center" vertical="center" wrapText="1"/>
    </xf>
    <xf numFmtId="0" fontId="95" fillId="49" borderId="91" xfId="72" applyNumberFormat="1" applyFont="1" applyFill="1" applyBorder="1" applyAlignment="1">
      <alignment horizontal="center" vertical="center" wrapText="1"/>
    </xf>
    <xf numFmtId="0" fontId="64" fillId="50" borderId="16" xfId="609" applyFont="1" applyFill="1" applyBorder="1" applyAlignment="1">
      <alignment horizontal="left" vertical="center" wrapText="1"/>
    </xf>
    <xf numFmtId="0" fontId="64" fillId="50" borderId="17" xfId="609" applyFont="1" applyFill="1" applyBorder="1" applyAlignment="1">
      <alignment horizontal="left" vertical="center" wrapText="1"/>
    </xf>
    <xf numFmtId="0" fontId="64" fillId="50" borderId="18" xfId="609" applyFont="1" applyFill="1" applyBorder="1" applyAlignment="1">
      <alignment horizontal="left" vertical="center" wrapText="1"/>
    </xf>
    <xf numFmtId="0" fontId="166" fillId="50" borderId="0" xfId="609" applyFont="1" applyFill="1" applyAlignment="1">
      <alignment horizontal="left" vertical="center" wrapText="1"/>
    </xf>
    <xf numFmtId="0" fontId="172" fillId="50" borderId="240" xfId="609" applyFont="1" applyFill="1" applyBorder="1" applyAlignment="1">
      <alignment horizontal="left" vertical="center" wrapText="1"/>
    </xf>
    <xf numFmtId="0" fontId="5" fillId="50" borderId="235" xfId="609" applyFont="1" applyFill="1" applyBorder="1" applyAlignment="1">
      <alignment horizontal="center" vertical="center" wrapText="1"/>
    </xf>
    <xf numFmtId="0" fontId="5" fillId="50" borderId="19" xfId="609" applyFont="1" applyFill="1" applyBorder="1" applyAlignment="1">
      <alignment horizontal="center" vertical="center" wrapText="1"/>
    </xf>
    <xf numFmtId="0" fontId="1" fillId="50" borderId="19" xfId="609" applyFill="1" applyBorder="1"/>
    <xf numFmtId="0" fontId="173" fillId="50" borderId="233" xfId="609" applyFont="1" applyFill="1" applyBorder="1" applyAlignment="1">
      <alignment horizontal="center" wrapText="1"/>
    </xf>
    <xf numFmtId="0" fontId="173" fillId="50" borderId="0" xfId="609" applyFont="1" applyFill="1" applyBorder="1" applyAlignment="1">
      <alignment horizontal="center" wrapText="1"/>
    </xf>
    <xf numFmtId="0" fontId="173" fillId="50" borderId="7" xfId="609" applyFont="1" applyFill="1" applyBorder="1" applyAlignment="1">
      <alignment horizontal="center" wrapText="1"/>
    </xf>
    <xf numFmtId="0" fontId="173" fillId="50" borderId="233" xfId="609" applyFont="1" applyFill="1" applyBorder="1" applyAlignment="1">
      <alignment horizontal="center" vertical="top" wrapText="1"/>
    </xf>
    <xf numFmtId="0" fontId="173" fillId="50" borderId="0" xfId="609" applyFont="1" applyFill="1" applyBorder="1" applyAlignment="1">
      <alignment horizontal="center" vertical="top" wrapText="1"/>
    </xf>
    <xf numFmtId="0" fontId="173" fillId="50" borderId="7" xfId="609" applyFont="1" applyFill="1" applyBorder="1" applyAlignment="1">
      <alignment horizontal="center" vertical="top" wrapText="1"/>
    </xf>
    <xf numFmtId="0" fontId="5" fillId="50" borderId="233" xfId="609" applyFont="1" applyFill="1" applyBorder="1" applyAlignment="1">
      <alignment horizontal="center" vertical="center" wrapText="1"/>
    </xf>
    <xf numFmtId="0" fontId="5" fillId="50" borderId="0" xfId="609" applyFont="1" applyFill="1" applyBorder="1" applyAlignment="1">
      <alignment horizontal="center" vertical="center" wrapText="1"/>
    </xf>
    <xf numFmtId="0" fontId="5" fillId="50" borderId="7" xfId="609" applyFont="1" applyFill="1" applyBorder="1" applyAlignment="1">
      <alignment horizontal="center" vertical="center" wrapText="1"/>
    </xf>
    <xf numFmtId="0" fontId="112" fillId="50" borderId="238" xfId="609" applyFont="1" applyFill="1" applyBorder="1" applyAlignment="1">
      <alignment horizontal="justify" vertical="top" wrapText="1"/>
    </xf>
    <xf numFmtId="0" fontId="0" fillId="50" borderId="238" xfId="0" applyFill="1" applyBorder="1" applyAlignment="1">
      <alignment horizontal="justify"/>
      <protection locked="0"/>
    </xf>
    <xf numFmtId="0" fontId="5" fillId="98" borderId="132" xfId="609" applyFont="1" applyFill="1" applyBorder="1" applyAlignment="1">
      <alignment horizontal="center" vertical="top"/>
    </xf>
    <xf numFmtId="0" fontId="5" fillId="98" borderId="124" xfId="609" applyFont="1" applyFill="1" applyBorder="1" applyAlignment="1">
      <alignment horizontal="center" vertical="top"/>
    </xf>
    <xf numFmtId="0" fontId="5" fillId="98" borderId="239" xfId="609" applyFont="1" applyFill="1" applyBorder="1" applyAlignment="1">
      <alignment horizontal="center" vertical="top"/>
    </xf>
    <xf numFmtId="0" fontId="64" fillId="50" borderId="19" xfId="609" applyFont="1" applyFill="1" applyBorder="1" applyAlignment="1">
      <alignment horizontal="right" vertical="center" wrapText="1"/>
    </xf>
    <xf numFmtId="0" fontId="5" fillId="50" borderId="238" xfId="609" applyFont="1" applyFill="1" applyBorder="1" applyAlignment="1">
      <alignment horizontal="center" vertical="center"/>
    </xf>
    <xf numFmtId="0" fontId="86" fillId="48" borderId="0" xfId="0" applyFont="1" applyFill="1" applyBorder="1" applyAlignment="1" applyProtection="1">
      <alignment horizontal="center"/>
      <protection locked="0"/>
    </xf>
    <xf numFmtId="0" fontId="84" fillId="47" borderId="31" xfId="0" applyFont="1" applyFill="1" applyBorder="1" applyAlignment="1" applyProtection="1">
      <alignment horizontal="center" vertical="center" wrapText="1"/>
      <protection locked="0"/>
    </xf>
    <xf numFmtId="0" fontId="84" fillId="47" borderId="32" xfId="0" applyFont="1" applyFill="1" applyBorder="1" applyAlignment="1" applyProtection="1">
      <alignment horizontal="center" vertical="center" wrapText="1"/>
      <protection locked="0"/>
    </xf>
    <xf numFmtId="0" fontId="84" fillId="47" borderId="33" xfId="0" applyFont="1" applyFill="1" applyBorder="1" applyAlignment="1" applyProtection="1">
      <alignment horizontal="center" vertical="center" wrapText="1"/>
      <protection locked="0"/>
    </xf>
    <xf numFmtId="0" fontId="84" fillId="47" borderId="0" xfId="0" applyFont="1" applyFill="1" applyBorder="1" applyAlignment="1" applyProtection="1">
      <alignment horizontal="center" vertical="center" wrapText="1"/>
      <protection locked="0"/>
    </xf>
    <xf numFmtId="0" fontId="86" fillId="94" borderId="0" xfId="0" applyFont="1" applyFill="1" applyBorder="1" applyAlignment="1" applyProtection="1">
      <alignment horizontal="center"/>
      <protection locked="0"/>
    </xf>
    <xf numFmtId="8" fontId="105" fillId="48" borderId="0" xfId="0" applyNumberFormat="1" applyFont="1" applyFill="1" applyBorder="1" applyAlignment="1" applyProtection="1">
      <alignment horizontal="left"/>
      <protection locked="0"/>
    </xf>
    <xf numFmtId="167" fontId="86" fillId="48" borderId="0" xfId="49" applyFont="1" applyFill="1" applyBorder="1" applyAlignment="1" applyProtection="1">
      <alignment horizontal="right"/>
      <protection locked="0"/>
    </xf>
    <xf numFmtId="0" fontId="95" fillId="49" borderId="75" xfId="72" applyNumberFormat="1" applyFont="1" applyFill="1" applyBorder="1" applyAlignment="1">
      <alignment horizontal="center" vertical="center" wrapText="1"/>
    </xf>
    <xf numFmtId="0" fontId="95" fillId="49" borderId="96" xfId="72" applyNumberFormat="1" applyFont="1" applyFill="1" applyBorder="1" applyAlignment="1">
      <alignment horizontal="center" vertical="center" wrapText="1"/>
    </xf>
    <xf numFmtId="0" fontId="95" fillId="49" borderId="92" xfId="72" applyNumberFormat="1" applyFont="1" applyFill="1" applyBorder="1" applyAlignment="1">
      <alignment horizontal="center" vertical="center" wrapText="1"/>
    </xf>
    <xf numFmtId="0" fontId="95" fillId="49" borderId="76" xfId="72" applyNumberFormat="1" applyFont="1" applyFill="1" applyBorder="1" applyAlignment="1">
      <alignment horizontal="center" vertical="center" wrapText="1"/>
    </xf>
    <xf numFmtId="0" fontId="95" fillId="49" borderId="90" xfId="72" applyNumberFormat="1" applyFont="1" applyFill="1" applyBorder="1" applyAlignment="1">
      <alignment horizontal="center" vertical="center" wrapText="1"/>
    </xf>
    <xf numFmtId="0" fontId="95" fillId="49" borderId="97" xfId="72" applyNumberFormat="1" applyFont="1" applyFill="1" applyBorder="1" applyAlignment="1">
      <alignment horizontal="center" vertical="center" wrapText="1"/>
    </xf>
    <xf numFmtId="0" fontId="95" fillId="49" borderId="77" xfId="72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92" fillId="48" borderId="0" xfId="0" applyFont="1" applyFill="1" applyBorder="1" applyAlignment="1" applyProtection="1">
      <alignment horizontal="left"/>
      <protection locked="0"/>
    </xf>
    <xf numFmtId="0" fontId="92" fillId="48" borderId="84" xfId="0" applyFont="1" applyFill="1" applyBorder="1" applyAlignment="1" applyProtection="1">
      <alignment horizontal="left"/>
      <protection locked="0"/>
    </xf>
    <xf numFmtId="175" fontId="175" fillId="47" borderId="0" xfId="0" applyNumberFormat="1" applyFont="1" applyFill="1" applyBorder="1" applyAlignment="1" applyProtection="1">
      <alignment horizontal="left" vertical="justify" wrapText="1"/>
      <protection locked="0"/>
    </xf>
    <xf numFmtId="175" fontId="175" fillId="47" borderId="84" xfId="0" applyNumberFormat="1" applyFont="1" applyFill="1" applyBorder="1" applyAlignment="1" applyProtection="1">
      <alignment horizontal="left" vertical="justify" wrapText="1"/>
      <protection locked="0"/>
    </xf>
    <xf numFmtId="9" fontId="96" fillId="54" borderId="160" xfId="72" applyNumberFormat="1" applyFont="1" applyFill="1" applyBorder="1" applyAlignment="1">
      <alignment horizontal="center" vertical="center" wrapText="1"/>
    </xf>
    <xf numFmtId="9" fontId="96" fillId="54" borderId="80" xfId="72" applyNumberFormat="1" applyFont="1" applyFill="1" applyBorder="1" applyAlignment="1">
      <alignment horizontal="center" vertical="center" wrapText="1"/>
    </xf>
    <xf numFmtId="9" fontId="96" fillId="54" borderId="161" xfId="72" applyNumberFormat="1" applyFont="1" applyFill="1" applyBorder="1" applyAlignment="1">
      <alignment horizontal="center" vertical="center" wrapText="1"/>
    </xf>
    <xf numFmtId="0" fontId="157" fillId="45" borderId="183" xfId="182" applyFont="1" applyFill="1" applyBorder="1" applyAlignment="1" applyProtection="1">
      <alignment horizontal="left" vertical="center"/>
      <protection locked="0"/>
    </xf>
    <xf numFmtId="0" fontId="157" fillId="45" borderId="184" xfId="182" applyFont="1" applyFill="1" applyBorder="1" applyAlignment="1" applyProtection="1">
      <alignment horizontal="left" vertical="center"/>
      <protection locked="0"/>
    </xf>
    <xf numFmtId="0" fontId="157" fillId="45" borderId="0" xfId="182" applyFont="1" applyFill="1" applyBorder="1" applyAlignment="1" applyProtection="1">
      <alignment horizontal="left" vertical="center"/>
      <protection locked="0"/>
    </xf>
    <xf numFmtId="0" fontId="157" fillId="45" borderId="186" xfId="182" applyFont="1" applyFill="1" applyBorder="1" applyAlignment="1" applyProtection="1">
      <alignment horizontal="left" vertical="center"/>
      <protection locked="0"/>
    </xf>
    <xf numFmtId="0" fontId="157" fillId="45" borderId="187" xfId="182" applyFont="1" applyFill="1" applyBorder="1" applyAlignment="1" applyProtection="1">
      <alignment horizontal="left" vertical="center"/>
      <protection locked="0"/>
    </xf>
    <xf numFmtId="0" fontId="157" fillId="45" borderId="188" xfId="182" applyFont="1" applyFill="1" applyBorder="1" applyAlignment="1" applyProtection="1">
      <alignment horizontal="left" vertical="center"/>
      <protection locked="0"/>
    </xf>
    <xf numFmtId="0" fontId="159" fillId="57" borderId="190" xfId="182" applyFont="1" applyFill="1" applyBorder="1" applyAlignment="1" applyProtection="1">
      <alignment horizontal="left" shrinkToFit="1"/>
      <protection locked="0"/>
    </xf>
    <xf numFmtId="0" fontId="159" fillId="57" borderId="191" xfId="182" applyFont="1" applyFill="1" applyBorder="1" applyAlignment="1" applyProtection="1">
      <alignment horizontal="left" shrinkToFit="1"/>
      <protection locked="0"/>
    </xf>
    <xf numFmtId="0" fontId="5" fillId="45" borderId="196" xfId="182" applyFont="1" applyFill="1" applyBorder="1" applyAlignment="1" applyProtection="1">
      <alignment horizontal="center" vertical="center" textRotation="255"/>
      <protection locked="0"/>
    </xf>
    <xf numFmtId="0" fontId="5" fillId="45" borderId="226" xfId="182" applyFont="1" applyFill="1" applyBorder="1" applyAlignment="1" applyProtection="1">
      <alignment horizontal="center" vertical="center" textRotation="255"/>
      <protection locked="0"/>
    </xf>
    <xf numFmtId="0" fontId="5" fillId="45" borderId="203" xfId="182" applyFont="1" applyFill="1" applyBorder="1" applyAlignment="1" applyProtection="1">
      <alignment horizontal="center" textRotation="255"/>
      <protection locked="0"/>
    </xf>
    <xf numFmtId="0" fontId="5" fillId="45" borderId="196" xfId="182" applyFont="1" applyFill="1" applyBorder="1" applyAlignment="1" applyProtection="1">
      <alignment horizontal="center" textRotation="255"/>
      <protection locked="0"/>
    </xf>
    <xf numFmtId="0" fontId="5" fillId="45" borderId="229" xfId="182" applyFont="1" applyFill="1" applyBorder="1" applyAlignment="1" applyProtection="1">
      <alignment horizontal="center" textRotation="255"/>
      <protection locked="0"/>
    </xf>
    <xf numFmtId="0" fontId="177" fillId="57" borderId="190" xfId="182" applyFont="1" applyFill="1" applyBorder="1" applyAlignment="1" applyProtection="1">
      <alignment horizontal="left" vertical="center" wrapText="1" shrinkToFit="1"/>
      <protection locked="0"/>
    </xf>
    <xf numFmtId="0" fontId="177" fillId="57" borderId="191" xfId="182" applyFont="1" applyFill="1" applyBorder="1" applyAlignment="1" applyProtection="1">
      <alignment horizontal="left" vertical="center" wrapText="1" shrinkToFit="1"/>
      <protection locked="0"/>
    </xf>
  </cellXfs>
  <cellStyles count="1982">
    <cellStyle name=";;;" xfId="1"/>
    <cellStyle name="¿­¾îº» ÇÏÀÌÆÛ¸µÅ©" xfId="183"/>
    <cellStyle name="0  + -" xfId="2"/>
    <cellStyle name="0+ -" xfId="3"/>
    <cellStyle name="0+   -" xfId="4"/>
    <cellStyle name="½°Ç¥_PRECOEE" xfId="184"/>
    <cellStyle name="20% - Accent1" xfId="185"/>
    <cellStyle name="20% - Accent1 2" xfId="186"/>
    <cellStyle name="20% - Accent1 2 2" xfId="187"/>
    <cellStyle name="20% - Accent2" xfId="188"/>
    <cellStyle name="20% - Accent2 2" xfId="189"/>
    <cellStyle name="20% - Accent2 2 2" xfId="190"/>
    <cellStyle name="20% - Accent3" xfId="191"/>
    <cellStyle name="20% - Accent3 2" xfId="192"/>
    <cellStyle name="20% - Accent3 2 2" xfId="193"/>
    <cellStyle name="20% - Accent4" xfId="194"/>
    <cellStyle name="20% - Accent4 2" xfId="195"/>
    <cellStyle name="20% - Accent4 2 2" xfId="196"/>
    <cellStyle name="20% - Accent5" xfId="197"/>
    <cellStyle name="20% - Accent5 2" xfId="198"/>
    <cellStyle name="20% - Accent5 2 2" xfId="199"/>
    <cellStyle name="20% - Accent6" xfId="200"/>
    <cellStyle name="20% - Accent6 2" xfId="201"/>
    <cellStyle name="20% - Accent6 2 2" xfId="202"/>
    <cellStyle name="20% - Cor1" xfId="203"/>
    <cellStyle name="20% - Cor1 2" xfId="204"/>
    <cellStyle name="20% - Cor2" xfId="205"/>
    <cellStyle name="20% - Cor2 2" xfId="206"/>
    <cellStyle name="20% - Cor3" xfId="207"/>
    <cellStyle name="20% - Cor3 2" xfId="208"/>
    <cellStyle name="20% - Cor4" xfId="209"/>
    <cellStyle name="20% - Cor4 2" xfId="210"/>
    <cellStyle name="20% - Cor5" xfId="211"/>
    <cellStyle name="20% - Cor5 2" xfId="212"/>
    <cellStyle name="20% - Cor6" xfId="213"/>
    <cellStyle name="20% - Cor6 2" xfId="214"/>
    <cellStyle name="20% - Ênfase1 2" xfId="5"/>
    <cellStyle name="20% - Ênfase1 2 2" xfId="215"/>
    <cellStyle name="20% - Ênfase1 2 2 2" xfId="216"/>
    <cellStyle name="20% - Ênfase1 2 3" xfId="217"/>
    <cellStyle name="20% - Ênfase1 3" xfId="218"/>
    <cellStyle name="20% - Ênfase1 3 2" xfId="219"/>
    <cellStyle name="20% - Ênfase2 2" xfId="6"/>
    <cellStyle name="20% - Ênfase2 2 2" xfId="220"/>
    <cellStyle name="20% - Ênfase2 2 2 2" xfId="221"/>
    <cellStyle name="20% - Ênfase2 2 3" xfId="222"/>
    <cellStyle name="20% - Ênfase2 3" xfId="223"/>
    <cellStyle name="20% - Ênfase2 3 2" xfId="224"/>
    <cellStyle name="20% - Ênfase3 2" xfId="7"/>
    <cellStyle name="20% - Ênfase3 2 2" xfId="225"/>
    <cellStyle name="20% - Ênfase3 2 2 2" xfId="226"/>
    <cellStyle name="20% - Ênfase3 2 3" xfId="227"/>
    <cellStyle name="20% - Ênfase3 3" xfId="228"/>
    <cellStyle name="20% - Ênfase3 3 2" xfId="229"/>
    <cellStyle name="20% - Ênfase4 2" xfId="8"/>
    <cellStyle name="20% - Ênfase4 2 2" xfId="230"/>
    <cellStyle name="20% - Ênfase4 2 2 2" xfId="231"/>
    <cellStyle name="20% - Ênfase4 2 3" xfId="232"/>
    <cellStyle name="20% - Ênfase4 3" xfId="233"/>
    <cellStyle name="20% - Ênfase4 3 2" xfId="234"/>
    <cellStyle name="20% - Ênfase5 2" xfId="9"/>
    <cellStyle name="20% - Ênfase5 2 2" xfId="235"/>
    <cellStyle name="20% - Ênfase5 2 2 2" xfId="236"/>
    <cellStyle name="20% - Ênfase5 2 3" xfId="237"/>
    <cellStyle name="20% - Ênfase5 3" xfId="238"/>
    <cellStyle name="20% - Ênfase5 3 2" xfId="239"/>
    <cellStyle name="20% - Ênfase6 2" xfId="10"/>
    <cellStyle name="20% - Ênfase6 2 2" xfId="240"/>
    <cellStyle name="20% - Ênfase6 2 2 2" xfId="241"/>
    <cellStyle name="20% - Ênfase6 2 3" xfId="242"/>
    <cellStyle name="20% - Ênfase6 3" xfId="243"/>
    <cellStyle name="20% - Ênfase6 3 2" xfId="244"/>
    <cellStyle name="20% - Énfasis1" xfId="245"/>
    <cellStyle name="20% - Énfasis1 2" xfId="246"/>
    <cellStyle name="20% - Énfasis2" xfId="247"/>
    <cellStyle name="20% - Énfasis2 2" xfId="248"/>
    <cellStyle name="20% - Énfasis3" xfId="249"/>
    <cellStyle name="20% - Énfasis3 2" xfId="250"/>
    <cellStyle name="20% - Énfasis4" xfId="251"/>
    <cellStyle name="20% - Énfasis4 2" xfId="252"/>
    <cellStyle name="20% - Énfasis5" xfId="253"/>
    <cellStyle name="20% - Énfasis5 2" xfId="254"/>
    <cellStyle name="20% - Énfasis6" xfId="255"/>
    <cellStyle name="20% - Énfasis6 2" xfId="256"/>
    <cellStyle name="40% - Accent1" xfId="257"/>
    <cellStyle name="40% - Accent1 2" xfId="258"/>
    <cellStyle name="40% - Accent1 2 2" xfId="259"/>
    <cellStyle name="40% - Accent2" xfId="260"/>
    <cellStyle name="40% - Accent2 2" xfId="261"/>
    <cellStyle name="40% - Accent2 2 2" xfId="262"/>
    <cellStyle name="40% - Accent3" xfId="263"/>
    <cellStyle name="40% - Accent3 2" xfId="264"/>
    <cellStyle name="40% - Accent3 2 2" xfId="265"/>
    <cellStyle name="40% - Accent4" xfId="266"/>
    <cellStyle name="40% - Accent4 2" xfId="267"/>
    <cellStyle name="40% - Accent4 2 2" xfId="268"/>
    <cellStyle name="40% - Accent5" xfId="269"/>
    <cellStyle name="40% - Accent5 2" xfId="270"/>
    <cellStyle name="40% - Accent5 2 2" xfId="271"/>
    <cellStyle name="40% - Accent6" xfId="272"/>
    <cellStyle name="40% - Accent6 2" xfId="273"/>
    <cellStyle name="40% - Accent6 2 2" xfId="274"/>
    <cellStyle name="40% - Cor1" xfId="275"/>
    <cellStyle name="40% - Cor1 2" xfId="276"/>
    <cellStyle name="40% - Cor2" xfId="277"/>
    <cellStyle name="40% - Cor2 2" xfId="278"/>
    <cellStyle name="40% - Cor3" xfId="279"/>
    <cellStyle name="40% - Cor3 2" xfId="280"/>
    <cellStyle name="40% - Cor4" xfId="281"/>
    <cellStyle name="40% - Cor4 2" xfId="282"/>
    <cellStyle name="40% - Cor5" xfId="283"/>
    <cellStyle name="40% - Cor5 2" xfId="284"/>
    <cellStyle name="40% - Cor6" xfId="285"/>
    <cellStyle name="40% - Cor6 2" xfId="286"/>
    <cellStyle name="40% - Ênfase1 2" xfId="11"/>
    <cellStyle name="40% - Ênfase1 2 2" xfId="287"/>
    <cellStyle name="40% - Ênfase1 2 2 2" xfId="288"/>
    <cellStyle name="40% - Ênfase1 2 3" xfId="289"/>
    <cellStyle name="40% - Ênfase1 3" xfId="290"/>
    <cellStyle name="40% - Ênfase1 3 2" xfId="291"/>
    <cellStyle name="40% - Ênfase2 2" xfId="12"/>
    <cellStyle name="40% - Ênfase2 2 2" xfId="292"/>
    <cellStyle name="40% - Ênfase2 2 2 2" xfId="293"/>
    <cellStyle name="40% - Ênfase2 2 3" xfId="294"/>
    <cellStyle name="40% - Ênfase2 3" xfId="295"/>
    <cellStyle name="40% - Ênfase2 3 2" xfId="296"/>
    <cellStyle name="40% - Ênfase3 2" xfId="13"/>
    <cellStyle name="40% - Ênfase3 2 2" xfId="297"/>
    <cellStyle name="40% - Ênfase3 2 2 2" xfId="298"/>
    <cellStyle name="40% - Ênfase3 2 3" xfId="299"/>
    <cellStyle name="40% - Ênfase3 3" xfId="300"/>
    <cellStyle name="40% - Ênfase3 3 2" xfId="301"/>
    <cellStyle name="40% - Ênfase4 2" xfId="14"/>
    <cellStyle name="40% - Ênfase4 2 2" xfId="302"/>
    <cellStyle name="40% - Ênfase4 2 2 2" xfId="303"/>
    <cellStyle name="40% - Ênfase4 2 3" xfId="304"/>
    <cellStyle name="40% - Ênfase4 3" xfId="305"/>
    <cellStyle name="40% - Ênfase4 3 2" xfId="306"/>
    <cellStyle name="40% - Ênfase5 2" xfId="15"/>
    <cellStyle name="40% - Ênfase5 2 2" xfId="307"/>
    <cellStyle name="40% - Ênfase5 2 2 2" xfId="308"/>
    <cellStyle name="40% - Ênfase5 2 3" xfId="309"/>
    <cellStyle name="40% - Ênfase5 3" xfId="310"/>
    <cellStyle name="40% - Ênfase5 3 2" xfId="311"/>
    <cellStyle name="40% - Ênfase6 2" xfId="16"/>
    <cellStyle name="40% - Ênfase6 2 2" xfId="312"/>
    <cellStyle name="40% - Ênfase6 2 2 2" xfId="313"/>
    <cellStyle name="40% - Ênfase6 2 3" xfId="314"/>
    <cellStyle name="40% - Ênfase6 3" xfId="315"/>
    <cellStyle name="40% - Ênfase6 3 2" xfId="316"/>
    <cellStyle name="40% - Énfasis1" xfId="317"/>
    <cellStyle name="40% - Énfasis1 2" xfId="318"/>
    <cellStyle name="40% - Énfasis2" xfId="319"/>
    <cellStyle name="40% - Énfasis2 2" xfId="320"/>
    <cellStyle name="40% - Énfasis3" xfId="321"/>
    <cellStyle name="40% - Énfasis3 2" xfId="322"/>
    <cellStyle name="40% - Énfasis4" xfId="323"/>
    <cellStyle name="40% - Énfasis4 2" xfId="324"/>
    <cellStyle name="40% - Énfasis5" xfId="325"/>
    <cellStyle name="40% - Énfasis5 2" xfId="326"/>
    <cellStyle name="40% - Énfasis6" xfId="327"/>
    <cellStyle name="40% - Énfasis6 2" xfId="328"/>
    <cellStyle name="60% - Accent1" xfId="329"/>
    <cellStyle name="60% - Accent1 2" xfId="330"/>
    <cellStyle name="60% - Accent2" xfId="331"/>
    <cellStyle name="60% - Accent2 2" xfId="332"/>
    <cellStyle name="60% - Accent3" xfId="333"/>
    <cellStyle name="60% - Accent3 2" xfId="334"/>
    <cellStyle name="60% - Accent4" xfId="335"/>
    <cellStyle name="60% - Accent4 2" xfId="336"/>
    <cellStyle name="60% - Accent5" xfId="337"/>
    <cellStyle name="60% - Accent5 2" xfId="338"/>
    <cellStyle name="60% - Accent6" xfId="339"/>
    <cellStyle name="60% - Accent6 2" xfId="340"/>
    <cellStyle name="60% - Cor1" xfId="341"/>
    <cellStyle name="60% - Cor2" xfId="342"/>
    <cellStyle name="60% - Cor3" xfId="343"/>
    <cellStyle name="60% - Cor4" xfId="344"/>
    <cellStyle name="60% - Cor5" xfId="345"/>
    <cellStyle name="60% - Cor6" xfId="346"/>
    <cellStyle name="60% - Ênfase1 2" xfId="17"/>
    <cellStyle name="60% - Ênfase1 2 2" xfId="347"/>
    <cellStyle name="60% - Ênfase1 3" xfId="348"/>
    <cellStyle name="60% - Ênfase2 2" xfId="18"/>
    <cellStyle name="60% - Ênfase2 2 2" xfId="349"/>
    <cellStyle name="60% - Ênfase2 3" xfId="350"/>
    <cellStyle name="60% - Ênfase3 2" xfId="19"/>
    <cellStyle name="60% - Ênfase3 2 2" xfId="351"/>
    <cellStyle name="60% - Ênfase3 3" xfId="352"/>
    <cellStyle name="60% - Ênfase4 2" xfId="20"/>
    <cellStyle name="60% - Ênfase4 2 2" xfId="353"/>
    <cellStyle name="60% - Ênfase4 3" xfId="354"/>
    <cellStyle name="60% - Ênfase5 2" xfId="21"/>
    <cellStyle name="60% - Ênfase5 2 2" xfId="355"/>
    <cellStyle name="60% - Ênfase5 3" xfId="356"/>
    <cellStyle name="60% - Ênfase6 2" xfId="22"/>
    <cellStyle name="60% - Ênfase6 2 2" xfId="357"/>
    <cellStyle name="60% - Ênfase6 3" xfId="358"/>
    <cellStyle name="60% - Énfasis1" xfId="359"/>
    <cellStyle name="60% - Énfasis2" xfId="360"/>
    <cellStyle name="60% - Énfasis3" xfId="361"/>
    <cellStyle name="60% - Énfasis4" xfId="362"/>
    <cellStyle name="60% - Énfasis5" xfId="363"/>
    <cellStyle name="60% - Énfasis6" xfId="364"/>
    <cellStyle name="AbertBalan" xfId="23"/>
    <cellStyle name="Accent1" xfId="365"/>
    <cellStyle name="Accent1 - 20%" xfId="366"/>
    <cellStyle name="Accent1 - 40%" xfId="367"/>
    <cellStyle name="Accent1 - 60%" xfId="368"/>
    <cellStyle name="Accent1 2" xfId="369"/>
    <cellStyle name="Accent1 3" xfId="370"/>
    <cellStyle name="Accent1 4" xfId="371"/>
    <cellStyle name="Accent1 5" xfId="372"/>
    <cellStyle name="Accent2" xfId="373"/>
    <cellStyle name="Accent2 - 20%" xfId="374"/>
    <cellStyle name="Accent2 - 40%" xfId="375"/>
    <cellStyle name="Accent2 - 60%" xfId="376"/>
    <cellStyle name="Accent2 2" xfId="377"/>
    <cellStyle name="Accent2 3" xfId="378"/>
    <cellStyle name="Accent2 4" xfId="379"/>
    <cellStyle name="Accent2 5" xfId="380"/>
    <cellStyle name="Accent3" xfId="381"/>
    <cellStyle name="Accent3 - 20%" xfId="382"/>
    <cellStyle name="Accent3 - 40%" xfId="383"/>
    <cellStyle name="Accent3 - 60%" xfId="384"/>
    <cellStyle name="Accent3 2" xfId="385"/>
    <cellStyle name="Accent3 3" xfId="386"/>
    <cellStyle name="Accent3 4" xfId="387"/>
    <cellStyle name="Accent3 5" xfId="388"/>
    <cellStyle name="Accent4" xfId="389"/>
    <cellStyle name="Accent4 - 20%" xfId="390"/>
    <cellStyle name="Accent4 - 40%" xfId="391"/>
    <cellStyle name="Accent4 - 60%" xfId="392"/>
    <cellStyle name="Accent4 2" xfId="393"/>
    <cellStyle name="Accent4 3" xfId="394"/>
    <cellStyle name="Accent4 4" xfId="395"/>
    <cellStyle name="Accent4 5" xfId="396"/>
    <cellStyle name="Accent5" xfId="397"/>
    <cellStyle name="Accent5 - 20%" xfId="398"/>
    <cellStyle name="Accent5 - 40%" xfId="399"/>
    <cellStyle name="Accent5 - 60%" xfId="400"/>
    <cellStyle name="Accent5 2" xfId="401"/>
    <cellStyle name="Accent5 3" xfId="402"/>
    <cellStyle name="Accent5 4" xfId="403"/>
    <cellStyle name="Accent5 5" xfId="404"/>
    <cellStyle name="Accent6" xfId="405"/>
    <cellStyle name="Accent6 - 20%" xfId="406"/>
    <cellStyle name="Accent6 - 40%" xfId="407"/>
    <cellStyle name="Accent6 - 60%" xfId="408"/>
    <cellStyle name="Accent6 2" xfId="409"/>
    <cellStyle name="Accent6 3" xfId="410"/>
    <cellStyle name="Accent6 4" xfId="411"/>
    <cellStyle name="Accent6 5" xfId="412"/>
    <cellStyle name="anobase" xfId="24"/>
    <cellStyle name="anos" xfId="25"/>
    <cellStyle name="Bad" xfId="413"/>
    <cellStyle name="Bad 2" xfId="414"/>
    <cellStyle name="Bad 3" xfId="415"/>
    <cellStyle name="Bom 2" xfId="26"/>
    <cellStyle name="Bom 2 2" xfId="416"/>
    <cellStyle name="Bom 3" xfId="417"/>
    <cellStyle name="Buena" xfId="418"/>
    <cellStyle name="Ç¥ÁØ_PRECOEE" xfId="419"/>
    <cellStyle name="Cabeçalho 1" xfId="420"/>
    <cellStyle name="Cabeçalho 2" xfId="421"/>
    <cellStyle name="Cabeçalho 3" xfId="422"/>
    <cellStyle name="Cabeçalho 4" xfId="423"/>
    <cellStyle name="Calculation" xfId="424"/>
    <cellStyle name="Calculation 2" xfId="425"/>
    <cellStyle name="Calculation 3" xfId="426"/>
    <cellStyle name="Calculation 4" xfId="427"/>
    <cellStyle name="Calculation 5" xfId="428"/>
    <cellStyle name="Cálculo 2" xfId="27"/>
    <cellStyle name="Cálculo 2 2" xfId="429"/>
    <cellStyle name="Cálculo 2 3" xfId="430"/>
    <cellStyle name="Cálculo 3" xfId="431"/>
    <cellStyle name="Cancel" xfId="432"/>
    <cellStyle name="category" xfId="433"/>
    <cellStyle name="Celda de comprobación" xfId="434"/>
    <cellStyle name="Celda vinculada" xfId="435"/>
    <cellStyle name="Célula de Verificação 2" xfId="28"/>
    <cellStyle name="Célula de Verificação 2 2" xfId="436"/>
    <cellStyle name="Célula de Verificação 3" xfId="437"/>
    <cellStyle name="Célula Ligada" xfId="438"/>
    <cellStyle name="Célula Vinculada 2" xfId="29"/>
    <cellStyle name="Célula Vinculada 2 2" xfId="439"/>
    <cellStyle name="Célula Vinculada 3" xfId="440"/>
    <cellStyle name="Check Cell" xfId="441"/>
    <cellStyle name="Check Cell 2" xfId="442"/>
    <cellStyle name="Check Cell 3" xfId="443"/>
    <cellStyle name="ÇÏÀÌÆÛ¸µÅ©" xfId="444"/>
    <cellStyle name="Comma_orcamento ate DPSD 2008" xfId="445"/>
    <cellStyle name="Comma0" xfId="446"/>
    <cellStyle name="COMUN" xfId="30"/>
    <cellStyle name="Cor1" xfId="447"/>
    <cellStyle name="Cor2" xfId="448"/>
    <cellStyle name="Cor3" xfId="449"/>
    <cellStyle name="Cor4" xfId="450"/>
    <cellStyle name="Cor5" xfId="451"/>
    <cellStyle name="Cor6" xfId="452"/>
    <cellStyle name="Correcto" xfId="453"/>
    <cellStyle name="Currency [0]_DIR 3" xfId="454"/>
    <cellStyle name="Currency_DIR 3" xfId="455"/>
    <cellStyle name="Currency0" xfId="456"/>
    <cellStyle name="Currency0 2" xfId="457"/>
    <cellStyle name="Currency0 2 2" xfId="458"/>
    <cellStyle name="Data" xfId="31"/>
    <cellStyle name="Date" xfId="459"/>
    <cellStyle name="divisao" xfId="32"/>
    <cellStyle name="Emphasis 1" xfId="460"/>
    <cellStyle name="Emphasis 2" xfId="461"/>
    <cellStyle name="Emphasis 3" xfId="462"/>
    <cellStyle name="Encabezado 4" xfId="463"/>
    <cellStyle name="Ênfase1 2" xfId="33"/>
    <cellStyle name="Ênfase1 2 2" xfId="464"/>
    <cellStyle name="Ênfase1 3" xfId="465"/>
    <cellStyle name="Ênfase2 2" xfId="34"/>
    <cellStyle name="Ênfase2 2 2" xfId="466"/>
    <cellStyle name="Ênfase2 3" xfId="467"/>
    <cellStyle name="Ênfase3 2" xfId="35"/>
    <cellStyle name="Ênfase3 2 2" xfId="468"/>
    <cellStyle name="Ênfase3 3" xfId="469"/>
    <cellStyle name="Ênfase4 2" xfId="36"/>
    <cellStyle name="Ênfase4 2 2" xfId="470"/>
    <cellStyle name="Ênfase4 3" xfId="471"/>
    <cellStyle name="Ênfase5 2" xfId="37"/>
    <cellStyle name="Ênfase5 2 2" xfId="472"/>
    <cellStyle name="Ênfase5 3" xfId="473"/>
    <cellStyle name="Ênfase6 2" xfId="38"/>
    <cellStyle name="Ênfase6 2 2" xfId="474"/>
    <cellStyle name="Ênfase6 3" xfId="475"/>
    <cellStyle name="Énfasis1" xfId="476"/>
    <cellStyle name="Énfasis2" xfId="477"/>
    <cellStyle name="Énfasis3" xfId="478"/>
    <cellStyle name="Énfasis4" xfId="479"/>
    <cellStyle name="Énfasis5" xfId="480"/>
    <cellStyle name="Énfasis6" xfId="481"/>
    <cellStyle name="Entrada 2" xfId="39"/>
    <cellStyle name="Entrada 2 2" xfId="482"/>
    <cellStyle name="Entrada 2 3" xfId="483"/>
    <cellStyle name="Entrada 3" xfId="484"/>
    <cellStyle name="Estilo 1" xfId="485"/>
    <cellStyle name="Estilo 1 2" xfId="486"/>
    <cellStyle name="Estilo 1 2 2" xfId="487"/>
    <cellStyle name="Euro" xfId="40"/>
    <cellStyle name="Euro 2" xfId="488"/>
    <cellStyle name="Euro 2 2" xfId="489"/>
    <cellStyle name="Euro 2 3" xfId="490"/>
    <cellStyle name="Euro 3" xfId="491"/>
    <cellStyle name="Euro 3 2" xfId="492"/>
    <cellStyle name="Euro 4" xfId="493"/>
    <cellStyle name="Euro 5" xfId="494"/>
    <cellStyle name="Excel.Chart" xfId="495"/>
    <cellStyle name="Excel.Chart 2" xfId="496"/>
    <cellStyle name="Explanatory Text" xfId="497"/>
    <cellStyle name="Explanatory Text 2" xfId="498"/>
    <cellStyle name="Fixed" xfId="499"/>
    <cellStyle name="Fixo" xfId="41"/>
    <cellStyle name="Followed Hyperlink" xfId="42"/>
    <cellStyle name="Good" xfId="500"/>
    <cellStyle name="Good 2" xfId="501"/>
    <cellStyle name="Good 3" xfId="502"/>
    <cellStyle name="Grey" xfId="503"/>
    <cellStyle name="Grey 2" xfId="504"/>
    <cellStyle name="Grupo" xfId="43"/>
    <cellStyle name="HEADER" xfId="505"/>
    <cellStyle name="Header1" xfId="506"/>
    <cellStyle name="Header2" xfId="507"/>
    <cellStyle name="Header2 2" xfId="508"/>
    <cellStyle name="Heading 1" xfId="509"/>
    <cellStyle name="Heading 1 2" xfId="510"/>
    <cellStyle name="Heading 1 3" xfId="511"/>
    <cellStyle name="Heading 2" xfId="512"/>
    <cellStyle name="Heading 2 2" xfId="513"/>
    <cellStyle name="Heading 2 3" xfId="514"/>
    <cellStyle name="Heading 3" xfId="515"/>
    <cellStyle name="Heading 3 2" xfId="516"/>
    <cellStyle name="Heading 3 3" xfId="517"/>
    <cellStyle name="Heading 4" xfId="518"/>
    <cellStyle name="Heading 4 2" xfId="519"/>
    <cellStyle name="Heading 4 3" xfId="520"/>
    <cellStyle name="Hiperlink 2" xfId="181"/>
    <cellStyle name="Hiperlink 2 2" xfId="521"/>
    <cellStyle name="Hiperlink 3" xfId="522"/>
    <cellStyle name="Hiperlink 4" xfId="523"/>
    <cellStyle name="Hiperlink 5" xfId="524"/>
    <cellStyle name="Hyperlink 2" xfId="44"/>
    <cellStyle name="Incorrecto" xfId="525"/>
    <cellStyle name="Incorreto 2" xfId="45"/>
    <cellStyle name="Incorreto 2 2" xfId="526"/>
    <cellStyle name="Incorreto 3" xfId="527"/>
    <cellStyle name="Indefinido" xfId="46"/>
    <cellStyle name="indice" xfId="47"/>
    <cellStyle name="Input" xfId="528"/>
    <cellStyle name="Input [yellow]" xfId="529"/>
    <cellStyle name="Input [yellow] 2" xfId="530"/>
    <cellStyle name="Input 2" xfId="531"/>
    <cellStyle name="Input 3" xfId="532"/>
    <cellStyle name="Input 4" xfId="533"/>
    <cellStyle name="Input 5" xfId="534"/>
    <cellStyle name="Input 6" xfId="535"/>
    <cellStyle name="Input_Relatório de Produção_06 Dezembro 2010" xfId="536"/>
    <cellStyle name="Linked Cell" xfId="537"/>
    <cellStyle name="Linked Cell 2" xfId="538"/>
    <cellStyle name="Linked Cell 3" xfId="539"/>
    <cellStyle name="MARCELO" xfId="48"/>
    <cellStyle name="Millares [0]_2001-BSE GRAL" xfId="540"/>
    <cellStyle name="Millares_2001-BSE GRAL" xfId="541"/>
    <cellStyle name="Model" xfId="542"/>
    <cellStyle name="Moeda" xfId="49" builtinId="4"/>
    <cellStyle name="Moeda [0] 2" xfId="543"/>
    <cellStyle name="Moeda [0] 2 2" xfId="544"/>
    <cellStyle name="Moeda [0] 2 2 2" xfId="545"/>
    <cellStyle name="Moeda [0]?Efetivo de pessoal" xfId="546"/>
    <cellStyle name="Moeda [0]೟Efetivo de pessoal" xfId="547"/>
    <cellStyle name="Moeda {0]_TMIN" xfId="548"/>
    <cellStyle name="Moeda 10" xfId="549"/>
    <cellStyle name="Moeda 11" xfId="550"/>
    <cellStyle name="Moeda 12" xfId="551"/>
    <cellStyle name="Moeda 13" xfId="552"/>
    <cellStyle name="Moeda 14" xfId="553"/>
    <cellStyle name="Moeda 15" xfId="554"/>
    <cellStyle name="Moeda 16" xfId="555"/>
    <cellStyle name="Moeda 17" xfId="556"/>
    <cellStyle name="Moeda 18" xfId="557"/>
    <cellStyle name="Moeda 19" xfId="558"/>
    <cellStyle name="Moeda 2" xfId="50"/>
    <cellStyle name="Moeda 2 2" xfId="559"/>
    <cellStyle name="Moeda 2 2 2" xfId="560"/>
    <cellStyle name="Moeda 2 2 2 2" xfId="561"/>
    <cellStyle name="Moeda 2 2 3" xfId="562"/>
    <cellStyle name="Moeda 2 3" xfId="563"/>
    <cellStyle name="Moeda 2 4" xfId="564"/>
    <cellStyle name="Moeda 20" xfId="565"/>
    <cellStyle name="Moeda 21" xfId="566"/>
    <cellStyle name="Moeda 22" xfId="567"/>
    <cellStyle name="Moeda 23" xfId="568"/>
    <cellStyle name="Moeda 24" xfId="569"/>
    <cellStyle name="Moeda 25" xfId="570"/>
    <cellStyle name="Moeda 26" xfId="571"/>
    <cellStyle name="Moeda 27" xfId="572"/>
    <cellStyle name="Moeda 3" xfId="51"/>
    <cellStyle name="Moeda 3 2" xfId="573"/>
    <cellStyle name="Moeda 3 3" xfId="574"/>
    <cellStyle name="Moeda 3 4" xfId="575"/>
    <cellStyle name="Moeda 3 5" xfId="576"/>
    <cellStyle name="Moeda 3 6" xfId="577"/>
    <cellStyle name="Moeda 3 7" xfId="578"/>
    <cellStyle name="Moeda 3 8" xfId="579"/>
    <cellStyle name="Moeda 3 9" xfId="580"/>
    <cellStyle name="Moeda 4" xfId="52"/>
    <cellStyle name="Moeda 4 10" xfId="581"/>
    <cellStyle name="Moeda 4 11" xfId="582"/>
    <cellStyle name="Moeda 4 2" xfId="53"/>
    <cellStyle name="Moeda 4 2 2" xfId="583"/>
    <cellStyle name="Moeda 4 2 3" xfId="584"/>
    <cellStyle name="Moeda 4 3" xfId="54"/>
    <cellStyle name="Moeda 4 3 2" xfId="585"/>
    <cellStyle name="Moeda 4 4" xfId="55"/>
    <cellStyle name="Moeda 4 4 2" xfId="586"/>
    <cellStyle name="Moeda 4 5" xfId="56"/>
    <cellStyle name="Moeda 4 6" xfId="57"/>
    <cellStyle name="Moeda 4 7" xfId="58"/>
    <cellStyle name="Moeda 4 8" xfId="59"/>
    <cellStyle name="Moeda 4 9" xfId="60"/>
    <cellStyle name="Moeda 5" xfId="61"/>
    <cellStyle name="Moeda 5 2" xfId="587"/>
    <cellStyle name="Moeda 5 3" xfId="588"/>
    <cellStyle name="Moeda 6" xfId="62"/>
    <cellStyle name="Moeda 6 2" xfId="589"/>
    <cellStyle name="Moeda 7" xfId="63"/>
    <cellStyle name="Moeda 7 2" xfId="590"/>
    <cellStyle name="Moeda 8" xfId="64"/>
    <cellStyle name="Moeda 8 2" xfId="591"/>
    <cellStyle name="Moeda 9" xfId="65"/>
    <cellStyle name="Moneda [0]_2001-BSE GRAL" xfId="592"/>
    <cellStyle name="Moneda_2001-BSE GRAL" xfId="593"/>
    <cellStyle name="Neutra 2" xfId="66"/>
    <cellStyle name="Neutra 2 2" xfId="594"/>
    <cellStyle name="Neutra 3" xfId="595"/>
    <cellStyle name="Neutral" xfId="596"/>
    <cellStyle name="Neutral 2" xfId="597"/>
    <cellStyle name="Neutral 3" xfId="598"/>
    <cellStyle name="Neutro" xfId="599"/>
    <cellStyle name="Normal" xfId="0" builtinId="0"/>
    <cellStyle name="Normal - Estilo1" xfId="600"/>
    <cellStyle name="Normal - Estilo2" xfId="601"/>
    <cellStyle name="Normal - Estilo3" xfId="602"/>
    <cellStyle name="Normal - Estilo4" xfId="603"/>
    <cellStyle name="Normal - Estilo5" xfId="604"/>
    <cellStyle name="Normal - Estilo6" xfId="605"/>
    <cellStyle name="Normal - Estilo7" xfId="606"/>
    <cellStyle name="Normal - Estilo8" xfId="607"/>
    <cellStyle name="Normal - Style1" xfId="608"/>
    <cellStyle name="Normal 10" xfId="609"/>
    <cellStyle name="Normal 10 2" xfId="610"/>
    <cellStyle name="Normal 10 3" xfId="611"/>
    <cellStyle name="Normal 10 4" xfId="612"/>
    <cellStyle name="Normal 100" xfId="613"/>
    <cellStyle name="Normal 101" xfId="614"/>
    <cellStyle name="Normal 102" xfId="615"/>
    <cellStyle name="Normal 103" xfId="616"/>
    <cellStyle name="Normal 104" xfId="617"/>
    <cellStyle name="Normal 105" xfId="618"/>
    <cellStyle name="Normal 106" xfId="619"/>
    <cellStyle name="Normal 107" xfId="620"/>
    <cellStyle name="Normal 108" xfId="621"/>
    <cellStyle name="Normal 109" xfId="622"/>
    <cellStyle name="Normal 11" xfId="623"/>
    <cellStyle name="Normal 11 2" xfId="624"/>
    <cellStyle name="Normal 11 3" xfId="625"/>
    <cellStyle name="Normal 110" xfId="626"/>
    <cellStyle name="Normal 111" xfId="627"/>
    <cellStyle name="Normal 112" xfId="628"/>
    <cellStyle name="Normal 113" xfId="629"/>
    <cellStyle name="Normal 114" xfId="630"/>
    <cellStyle name="Normal 115" xfId="631"/>
    <cellStyle name="Normal 116" xfId="632"/>
    <cellStyle name="Normal 117" xfId="633"/>
    <cellStyle name="Normal 118" xfId="634"/>
    <cellStyle name="Normal 119" xfId="635"/>
    <cellStyle name="Normal 12" xfId="636"/>
    <cellStyle name="Normal 12 2" xfId="637"/>
    <cellStyle name="Normal 12 3" xfId="638"/>
    <cellStyle name="Normal 120" xfId="639"/>
    <cellStyle name="Normal 121" xfId="640"/>
    <cellStyle name="Normal 122" xfId="641"/>
    <cellStyle name="Normal 123" xfId="642"/>
    <cellStyle name="Normal 124" xfId="643"/>
    <cellStyle name="Normal 125" xfId="644"/>
    <cellStyle name="Normal 126" xfId="645"/>
    <cellStyle name="Normal 127" xfId="646"/>
    <cellStyle name="Normal 128" xfId="647"/>
    <cellStyle name="Normal 129" xfId="648"/>
    <cellStyle name="Normal 13" xfId="649"/>
    <cellStyle name="Normal 13 2" xfId="650"/>
    <cellStyle name="Normal 13 3" xfId="651"/>
    <cellStyle name="Normal 130" xfId="652"/>
    <cellStyle name="Normal 131" xfId="653"/>
    <cellStyle name="Normal 132" xfId="654"/>
    <cellStyle name="Normal 133" xfId="655"/>
    <cellStyle name="Normal 134" xfId="656"/>
    <cellStyle name="Normal 135" xfId="657"/>
    <cellStyle name="Normal 136" xfId="658"/>
    <cellStyle name="Normal 137" xfId="659"/>
    <cellStyle name="Normal 138" xfId="660"/>
    <cellStyle name="Normal 139" xfId="661"/>
    <cellStyle name="Normal 14" xfId="662"/>
    <cellStyle name="Normal 14 2" xfId="663"/>
    <cellStyle name="Normal 14 3" xfId="664"/>
    <cellStyle name="Normal 140" xfId="665"/>
    <cellStyle name="Normal 141" xfId="666"/>
    <cellStyle name="Normal 142" xfId="667"/>
    <cellStyle name="Normal 143" xfId="668"/>
    <cellStyle name="Normal 144" xfId="669"/>
    <cellStyle name="Normal 145" xfId="670"/>
    <cellStyle name="Normal 146" xfId="671"/>
    <cellStyle name="Normal 147" xfId="672"/>
    <cellStyle name="Normal 148" xfId="673"/>
    <cellStyle name="Normal 149" xfId="674"/>
    <cellStyle name="Normal 15" xfId="675"/>
    <cellStyle name="Normal 15 2" xfId="676"/>
    <cellStyle name="Normal 150" xfId="677"/>
    <cellStyle name="Normal 151" xfId="678"/>
    <cellStyle name="Normal 152" xfId="679"/>
    <cellStyle name="Normal 153" xfId="680"/>
    <cellStyle name="Normal 154" xfId="681"/>
    <cellStyle name="Normal 155" xfId="682"/>
    <cellStyle name="Normal 156" xfId="683"/>
    <cellStyle name="Normal 157" xfId="684"/>
    <cellStyle name="Normal 158" xfId="685"/>
    <cellStyle name="Normal 159" xfId="686"/>
    <cellStyle name="Normal 16" xfId="687"/>
    <cellStyle name="Normal 16 2" xfId="688"/>
    <cellStyle name="Normal 160" xfId="689"/>
    <cellStyle name="Normal 161" xfId="690"/>
    <cellStyle name="Normal 162" xfId="691"/>
    <cellStyle name="Normal 163" xfId="692"/>
    <cellStyle name="Normal 164" xfId="693"/>
    <cellStyle name="Normal 165" xfId="694"/>
    <cellStyle name="Normal 166" xfId="695"/>
    <cellStyle name="Normal 167" xfId="696"/>
    <cellStyle name="Normal 168" xfId="697"/>
    <cellStyle name="Normal 169" xfId="698"/>
    <cellStyle name="Normal 17" xfId="699"/>
    <cellStyle name="Normal 170" xfId="700"/>
    <cellStyle name="Normal 171" xfId="701"/>
    <cellStyle name="Normal 172" xfId="702"/>
    <cellStyle name="Normal 173" xfId="703"/>
    <cellStyle name="Normal 174" xfId="704"/>
    <cellStyle name="Normal 175" xfId="705"/>
    <cellStyle name="Normal 176" xfId="706"/>
    <cellStyle name="Normal 177" xfId="707"/>
    <cellStyle name="Normal 178" xfId="708"/>
    <cellStyle name="Normal 179" xfId="709"/>
    <cellStyle name="Normal 18" xfId="710"/>
    <cellStyle name="Normal 180" xfId="711"/>
    <cellStyle name="Normal 181" xfId="712"/>
    <cellStyle name="Normal 182" xfId="713"/>
    <cellStyle name="Normal 183" xfId="714"/>
    <cellStyle name="Normal 184" xfId="715"/>
    <cellStyle name="Normal 185" xfId="716"/>
    <cellStyle name="Normal 186" xfId="717"/>
    <cellStyle name="Normal 187" xfId="718"/>
    <cellStyle name="Normal 188" xfId="719"/>
    <cellStyle name="Normal 189" xfId="720"/>
    <cellStyle name="Normal 19" xfId="721"/>
    <cellStyle name="Normal 190" xfId="722"/>
    <cellStyle name="Normal 191" xfId="723"/>
    <cellStyle name="Normal 192" xfId="724"/>
    <cellStyle name="Normal 193" xfId="725"/>
    <cellStyle name="Normal 194" xfId="726"/>
    <cellStyle name="Normal 195" xfId="727"/>
    <cellStyle name="Normal 196" xfId="728"/>
    <cellStyle name="Normal 197" xfId="729"/>
    <cellStyle name="Normal 198" xfId="730"/>
    <cellStyle name="Normal 199" xfId="731"/>
    <cellStyle name="Normal 2" xfId="67"/>
    <cellStyle name="Normal 2 10" xfId="732"/>
    <cellStyle name="Normal 2 10 2" xfId="733"/>
    <cellStyle name="Normal 2 11" xfId="734"/>
    <cellStyle name="Normal 2 11 2" xfId="735"/>
    <cellStyle name="Normal 2 12" xfId="736"/>
    <cellStyle name="Normal 2 13" xfId="737"/>
    <cellStyle name="Normal 2 14" xfId="738"/>
    <cellStyle name="Normal 2 15" xfId="739"/>
    <cellStyle name="Normal 2 16" xfId="740"/>
    <cellStyle name="Normal 2 17" xfId="741"/>
    <cellStyle name="Normal 2 18" xfId="742"/>
    <cellStyle name="Normal 2 19" xfId="743"/>
    <cellStyle name="Normal 2 2" xfId="68"/>
    <cellStyle name="Normal 2 2 2" xfId="744"/>
    <cellStyle name="Normal 2 2 2 2" xfId="745"/>
    <cellStyle name="Normal 2 2 2 3" xfId="746"/>
    <cellStyle name="Normal 2 2 3" xfId="747"/>
    <cellStyle name="Normal 2 2 4" xfId="748"/>
    <cellStyle name="Normal 2 2 5" xfId="749"/>
    <cellStyle name="Normal 2 2 6" xfId="750"/>
    <cellStyle name="Normal 2 2 7" xfId="751"/>
    <cellStyle name="Normal 2 2 8" xfId="752"/>
    <cellStyle name="Normal 2 2 9" xfId="753"/>
    <cellStyle name="Normal 2 3" xfId="754"/>
    <cellStyle name="Normal 2 3 2" xfId="755"/>
    <cellStyle name="Normal 2 3 2 2" xfId="756"/>
    <cellStyle name="Normal 2 3 3" xfId="757"/>
    <cellStyle name="Normal 2 3 4" xfId="758"/>
    <cellStyle name="Normal 2 3 5" xfId="759"/>
    <cellStyle name="Normal 2 4" xfId="760"/>
    <cellStyle name="Normal 2 4 2" xfId="761"/>
    <cellStyle name="Normal 2 5" xfId="762"/>
    <cellStyle name="Normal 2 5 2" xfId="763"/>
    <cellStyle name="Normal 2 6" xfId="764"/>
    <cellStyle name="Normal 2 6 2" xfId="765"/>
    <cellStyle name="Normal 2 7" xfId="766"/>
    <cellStyle name="Normal 2 7 2" xfId="767"/>
    <cellStyle name="Normal 2 8" xfId="768"/>
    <cellStyle name="Normal 2 8 2" xfId="769"/>
    <cellStyle name="Normal 2 9" xfId="770"/>
    <cellStyle name="Normal 2 9 2" xfId="771"/>
    <cellStyle name="Normal 20" xfId="772"/>
    <cellStyle name="Normal 200" xfId="773"/>
    <cellStyle name="Normal 201" xfId="774"/>
    <cellStyle name="Normal 202" xfId="775"/>
    <cellStyle name="Normal 203" xfId="776"/>
    <cellStyle name="Normal 204" xfId="777"/>
    <cellStyle name="Normal 205" xfId="778"/>
    <cellStyle name="Normal 206" xfId="779"/>
    <cellStyle name="Normal 207" xfId="780"/>
    <cellStyle name="Normal 208" xfId="781"/>
    <cellStyle name="Normal 209" xfId="782"/>
    <cellStyle name="Normal 21" xfId="783"/>
    <cellStyle name="Normal 210" xfId="784"/>
    <cellStyle name="Normal 211" xfId="785"/>
    <cellStyle name="Normal 212" xfId="786"/>
    <cellStyle name="Normal 213" xfId="787"/>
    <cellStyle name="Normal 214" xfId="788"/>
    <cellStyle name="Normal 215" xfId="789"/>
    <cellStyle name="Normal 216" xfId="790"/>
    <cellStyle name="Normal 217" xfId="791"/>
    <cellStyle name="Normal 218" xfId="792"/>
    <cellStyle name="Normal 219" xfId="793"/>
    <cellStyle name="Normal 22" xfId="794"/>
    <cellStyle name="Normal 220" xfId="795"/>
    <cellStyle name="Normal 221" xfId="796"/>
    <cellStyle name="Normal 222" xfId="797"/>
    <cellStyle name="Normal 223" xfId="798"/>
    <cellStyle name="Normal 224" xfId="799"/>
    <cellStyle name="Normal 225" xfId="800"/>
    <cellStyle name="Normal 226" xfId="801"/>
    <cellStyle name="Normal 227" xfId="802"/>
    <cellStyle name="Normal 228" xfId="803"/>
    <cellStyle name="Normal 229" xfId="804"/>
    <cellStyle name="Normal 23" xfId="805"/>
    <cellStyle name="Normal 230" xfId="806"/>
    <cellStyle name="Normal 231" xfId="807"/>
    <cellStyle name="Normal 232" xfId="808"/>
    <cellStyle name="Normal 233" xfId="809"/>
    <cellStyle name="Normal 234" xfId="810"/>
    <cellStyle name="Normal 235" xfId="811"/>
    <cellStyle name="Normal 236" xfId="812"/>
    <cellStyle name="Normal 237" xfId="813"/>
    <cellStyle name="Normal 238" xfId="814"/>
    <cellStyle name="Normal 239" xfId="815"/>
    <cellStyle name="Normal 24" xfId="816"/>
    <cellStyle name="Normal 240" xfId="817"/>
    <cellStyle name="Normal 241" xfId="818"/>
    <cellStyle name="Normal 242" xfId="819"/>
    <cellStyle name="Normal 243" xfId="820"/>
    <cellStyle name="Normal 244" xfId="821"/>
    <cellStyle name="Normal 245" xfId="822"/>
    <cellStyle name="Normal 246" xfId="823"/>
    <cellStyle name="Normal 247" xfId="824"/>
    <cellStyle name="Normal 248" xfId="825"/>
    <cellStyle name="Normal 249" xfId="826"/>
    <cellStyle name="Normal 25" xfId="827"/>
    <cellStyle name="Normal 25 2" xfId="828"/>
    <cellStyle name="Normal 250" xfId="829"/>
    <cellStyle name="Normal 251" xfId="830"/>
    <cellStyle name="Normal 252" xfId="831"/>
    <cellStyle name="Normal 253" xfId="832"/>
    <cellStyle name="Normal 254" xfId="833"/>
    <cellStyle name="Normal 255" xfId="834"/>
    <cellStyle name="Normal 256" xfId="835"/>
    <cellStyle name="Normal 257" xfId="836"/>
    <cellStyle name="Normal 258" xfId="837"/>
    <cellStyle name="Normal 259" xfId="838"/>
    <cellStyle name="Normal 26" xfId="839"/>
    <cellStyle name="Normal 260" xfId="840"/>
    <cellStyle name="Normal 261" xfId="841"/>
    <cellStyle name="Normal 262" xfId="842"/>
    <cellStyle name="Normal 263" xfId="843"/>
    <cellStyle name="Normal 264" xfId="844"/>
    <cellStyle name="Normal 265" xfId="845"/>
    <cellStyle name="Normal 266" xfId="846"/>
    <cellStyle name="Normal 267" xfId="847"/>
    <cellStyle name="Normal 268" xfId="848"/>
    <cellStyle name="Normal 269" xfId="849"/>
    <cellStyle name="Normal 27" xfId="850"/>
    <cellStyle name="Normal 270" xfId="851"/>
    <cellStyle name="Normal 271" xfId="852"/>
    <cellStyle name="Normal 272" xfId="853"/>
    <cellStyle name="Normal 273" xfId="854"/>
    <cellStyle name="Normal 274" xfId="855"/>
    <cellStyle name="Normal 275" xfId="856"/>
    <cellStyle name="Normal 276" xfId="857"/>
    <cellStyle name="Normal 277" xfId="858"/>
    <cellStyle name="Normal 278" xfId="859"/>
    <cellStyle name="Normal 279" xfId="860"/>
    <cellStyle name="Normal 28" xfId="861"/>
    <cellStyle name="Normal 280" xfId="862"/>
    <cellStyle name="Normal 281" xfId="863"/>
    <cellStyle name="Normal 282" xfId="864"/>
    <cellStyle name="Normal 283" xfId="865"/>
    <cellStyle name="Normal 284" xfId="866"/>
    <cellStyle name="Normal 285" xfId="867"/>
    <cellStyle name="Normal 286" xfId="868"/>
    <cellStyle name="Normal 287" xfId="869"/>
    <cellStyle name="Normal 288" xfId="870"/>
    <cellStyle name="Normal 289" xfId="871"/>
    <cellStyle name="Normal 29" xfId="872"/>
    <cellStyle name="Normal 290" xfId="873"/>
    <cellStyle name="Normal 291" xfId="874"/>
    <cellStyle name="Normal 292" xfId="875"/>
    <cellStyle name="Normal 293" xfId="876"/>
    <cellStyle name="Normal 294" xfId="877"/>
    <cellStyle name="Normal 295" xfId="878"/>
    <cellStyle name="Normal 296" xfId="879"/>
    <cellStyle name="Normal 297" xfId="880"/>
    <cellStyle name="Normal 298" xfId="881"/>
    <cellStyle name="Normal 299" xfId="882"/>
    <cellStyle name="Normal 3" xfId="69"/>
    <cellStyle name="Normal 3 2" xfId="70"/>
    <cellStyle name="Normal 3 2 2" xfId="71"/>
    <cellStyle name="Normal 3 2 2 2" xfId="883"/>
    <cellStyle name="Normal 3 2 2 3" xfId="884"/>
    <cellStyle name="Normal 3 2 2 4" xfId="885"/>
    <cellStyle name="Normal 3 2 2 5" xfId="886"/>
    <cellStyle name="Normal 3 2 3" xfId="887"/>
    <cellStyle name="Normal 3 2 4" xfId="888"/>
    <cellStyle name="Normal 3 2 5" xfId="889"/>
    <cellStyle name="Normal 3 2 6" xfId="890"/>
    <cellStyle name="Normal 3 2 7" xfId="891"/>
    <cellStyle name="Normal 3 2 8" xfId="892"/>
    <cellStyle name="Normal 3 3" xfId="72"/>
    <cellStyle name="Normal 3 3 2" xfId="893"/>
    <cellStyle name="Normal 3 3 3" xfId="894"/>
    <cellStyle name="Normal 3 3 4" xfId="895"/>
    <cellStyle name="Normal 3 4" xfId="896"/>
    <cellStyle name="Normal 3 4 2" xfId="897"/>
    <cellStyle name="Normal 3 5" xfId="898"/>
    <cellStyle name="Normal 3 6" xfId="899"/>
    <cellStyle name="Normal 3 7" xfId="900"/>
    <cellStyle name="Normal 3 8" xfId="901"/>
    <cellStyle name="Normal 30" xfId="902"/>
    <cellStyle name="Normal 300" xfId="903"/>
    <cellStyle name="Normal 301" xfId="904"/>
    <cellStyle name="Normal 302" xfId="905"/>
    <cellStyle name="Normal 303" xfId="906"/>
    <cellStyle name="Normal 304" xfId="907"/>
    <cellStyle name="Normal 305" xfId="908"/>
    <cellStyle name="Normal 306" xfId="909"/>
    <cellStyle name="Normal 307" xfId="910"/>
    <cellStyle name="Normal 308" xfId="911"/>
    <cellStyle name="Normal 309" xfId="912"/>
    <cellStyle name="Normal 31" xfId="913"/>
    <cellStyle name="Normal 310" xfId="914"/>
    <cellStyle name="Normal 311" xfId="915"/>
    <cellStyle name="Normal 312" xfId="916"/>
    <cellStyle name="Normal 313" xfId="917"/>
    <cellStyle name="Normal 314" xfId="918"/>
    <cellStyle name="Normal 315" xfId="919"/>
    <cellStyle name="Normal 316" xfId="920"/>
    <cellStyle name="Normal 317" xfId="921"/>
    <cellStyle name="Normal 318" xfId="922"/>
    <cellStyle name="Normal 319" xfId="923"/>
    <cellStyle name="Normal 32" xfId="924"/>
    <cellStyle name="Normal 320" xfId="925"/>
    <cellStyle name="Normal 321" xfId="926"/>
    <cellStyle name="Normal 322" xfId="927"/>
    <cellStyle name="Normal 323" xfId="928"/>
    <cellStyle name="Normal 324" xfId="929"/>
    <cellStyle name="Normal 325" xfId="930"/>
    <cellStyle name="Normal 326" xfId="931"/>
    <cellStyle name="Normal 327" xfId="932"/>
    <cellStyle name="Normal 328" xfId="933"/>
    <cellStyle name="Normal 329" xfId="934"/>
    <cellStyle name="Normal 33" xfId="935"/>
    <cellStyle name="Normal 330" xfId="936"/>
    <cellStyle name="Normal 331" xfId="937"/>
    <cellStyle name="Normal 332" xfId="938"/>
    <cellStyle name="Normal 333" xfId="939"/>
    <cellStyle name="Normal 334" xfId="940"/>
    <cellStyle name="Normal 335" xfId="941"/>
    <cellStyle name="Normal 336" xfId="942"/>
    <cellStyle name="Normal 337" xfId="943"/>
    <cellStyle name="Normal 338" xfId="944"/>
    <cellStyle name="Normal 339" xfId="945"/>
    <cellStyle name="Normal 34" xfId="946"/>
    <cellStyle name="Normal 340" xfId="947"/>
    <cellStyle name="Normal 341" xfId="948"/>
    <cellStyle name="Normal 342" xfId="949"/>
    <cellStyle name="Normal 343" xfId="950"/>
    <cellStyle name="Normal 344" xfId="951"/>
    <cellStyle name="Normal 345" xfId="952"/>
    <cellStyle name="Normal 346" xfId="953"/>
    <cellStyle name="Normal 347" xfId="954"/>
    <cellStyle name="Normal 348" xfId="955"/>
    <cellStyle name="Normal 349" xfId="956"/>
    <cellStyle name="Normal 35" xfId="957"/>
    <cellStyle name="Normal 350" xfId="958"/>
    <cellStyle name="Normal 351" xfId="959"/>
    <cellStyle name="Normal 352" xfId="960"/>
    <cellStyle name="Normal 353" xfId="961"/>
    <cellStyle name="Normal 354" xfId="962"/>
    <cellStyle name="Normal 355" xfId="963"/>
    <cellStyle name="Normal 356" xfId="964"/>
    <cellStyle name="Normal 357" xfId="965"/>
    <cellStyle name="Normal 358" xfId="966"/>
    <cellStyle name="Normal 359" xfId="967"/>
    <cellStyle name="Normal 36" xfId="968"/>
    <cellStyle name="Normal 360" xfId="969"/>
    <cellStyle name="Normal 361" xfId="970"/>
    <cellStyle name="Normal 362" xfId="971"/>
    <cellStyle name="Normal 363" xfId="972"/>
    <cellStyle name="Normal 364" xfId="973"/>
    <cellStyle name="Normal 365" xfId="974"/>
    <cellStyle name="Normal 366" xfId="975"/>
    <cellStyle name="Normal 367" xfId="976"/>
    <cellStyle name="Normal 368" xfId="977"/>
    <cellStyle name="Normal 369" xfId="978"/>
    <cellStyle name="Normal 37" xfId="979"/>
    <cellStyle name="Normal 370" xfId="980"/>
    <cellStyle name="Normal 371" xfId="981"/>
    <cellStyle name="Normal 372" xfId="982"/>
    <cellStyle name="Normal 373" xfId="983"/>
    <cellStyle name="Normal 374" xfId="984"/>
    <cellStyle name="Normal 375" xfId="985"/>
    <cellStyle name="Normal 376" xfId="986"/>
    <cellStyle name="Normal 377" xfId="987"/>
    <cellStyle name="Normal 378" xfId="988"/>
    <cellStyle name="Normal 379" xfId="989"/>
    <cellStyle name="Normal 38" xfId="990"/>
    <cellStyle name="Normal 380" xfId="991"/>
    <cellStyle name="Normal 381" xfId="992"/>
    <cellStyle name="Normal 382" xfId="993"/>
    <cellStyle name="Normal 383" xfId="994"/>
    <cellStyle name="Normal 384" xfId="995"/>
    <cellStyle name="Normal 385" xfId="996"/>
    <cellStyle name="Normal 386" xfId="997"/>
    <cellStyle name="Normal 387" xfId="998"/>
    <cellStyle name="Normal 388" xfId="999"/>
    <cellStyle name="Normal 389" xfId="1000"/>
    <cellStyle name="Normal 39" xfId="1001"/>
    <cellStyle name="Normal 390" xfId="1002"/>
    <cellStyle name="Normal 391" xfId="1003"/>
    <cellStyle name="Normal 392" xfId="1004"/>
    <cellStyle name="Normal 393" xfId="1005"/>
    <cellStyle name="Normal 394" xfId="1006"/>
    <cellStyle name="Normal 395" xfId="1007"/>
    <cellStyle name="Normal 396" xfId="1008"/>
    <cellStyle name="Normal 397" xfId="1009"/>
    <cellStyle name="Normal 398" xfId="1010"/>
    <cellStyle name="Normal 399" xfId="1011"/>
    <cellStyle name="Normal 4" xfId="73"/>
    <cellStyle name="Normal 4 2" xfId="1012"/>
    <cellStyle name="Normal 4 2 2" xfId="1013"/>
    <cellStyle name="Normal 4 3" xfId="1014"/>
    <cellStyle name="Normal 4 4" xfId="1015"/>
    <cellStyle name="Normal 4 5" xfId="1016"/>
    <cellStyle name="Normal 40" xfId="1017"/>
    <cellStyle name="Normal 400" xfId="1018"/>
    <cellStyle name="Normal 401" xfId="1019"/>
    <cellStyle name="Normal 402" xfId="1020"/>
    <cellStyle name="Normal 403" xfId="1021"/>
    <cellStyle name="Normal 404" xfId="1022"/>
    <cellStyle name="Normal 405" xfId="1023"/>
    <cellStyle name="Normal 406" xfId="1024"/>
    <cellStyle name="Normal 407" xfId="1025"/>
    <cellStyle name="Normal 408" xfId="1026"/>
    <cellStyle name="Normal 409" xfId="1027"/>
    <cellStyle name="Normal 41" xfId="1028"/>
    <cellStyle name="Normal 410" xfId="1029"/>
    <cellStyle name="Normal 411" xfId="1030"/>
    <cellStyle name="Normal 412" xfId="1031"/>
    <cellStyle name="Normal 413" xfId="1032"/>
    <cellStyle name="Normal 414" xfId="1033"/>
    <cellStyle name="Normal 415" xfId="1034"/>
    <cellStyle name="Normal 416" xfId="1035"/>
    <cellStyle name="Normal 417" xfId="1036"/>
    <cellStyle name="Normal 418" xfId="1037"/>
    <cellStyle name="Normal 419" xfId="1038"/>
    <cellStyle name="Normal 42" xfId="1039"/>
    <cellStyle name="Normal 420" xfId="1040"/>
    <cellStyle name="Normal 421" xfId="1041"/>
    <cellStyle name="Normal 422" xfId="1042"/>
    <cellStyle name="Normal 423" xfId="1043"/>
    <cellStyle name="Normal 424" xfId="1044"/>
    <cellStyle name="Normal 425" xfId="1045"/>
    <cellStyle name="Normal 426" xfId="1046"/>
    <cellStyle name="Normal 427" xfId="1047"/>
    <cellStyle name="Normal 428" xfId="1048"/>
    <cellStyle name="Normal 429" xfId="1049"/>
    <cellStyle name="Normal 43" xfId="1050"/>
    <cellStyle name="Normal 430" xfId="1051"/>
    <cellStyle name="Normal 431" xfId="1052"/>
    <cellStyle name="Normal 432" xfId="1053"/>
    <cellStyle name="Normal 433" xfId="1054"/>
    <cellStyle name="Normal 434" xfId="1055"/>
    <cellStyle name="Normal 435" xfId="1056"/>
    <cellStyle name="Normal 436" xfId="1057"/>
    <cellStyle name="Normal 437" xfId="1058"/>
    <cellStyle name="Normal 438" xfId="1059"/>
    <cellStyle name="Normal 439" xfId="1060"/>
    <cellStyle name="Normal 44" xfId="1061"/>
    <cellStyle name="Normal 440" xfId="1062"/>
    <cellStyle name="Normal 441" xfId="1063"/>
    <cellStyle name="Normal 442" xfId="1064"/>
    <cellStyle name="Normal 443" xfId="1065"/>
    <cellStyle name="Normal 444" xfId="1066"/>
    <cellStyle name="Normal 445" xfId="1067"/>
    <cellStyle name="Normal 446" xfId="1068"/>
    <cellStyle name="Normal 447" xfId="1069"/>
    <cellStyle name="Normal 448" xfId="1070"/>
    <cellStyle name="Normal 449" xfId="1071"/>
    <cellStyle name="Normal 45" xfId="1072"/>
    <cellStyle name="Normal 450" xfId="1073"/>
    <cellStyle name="Normal 451" xfId="1074"/>
    <cellStyle name="Normal 452" xfId="1075"/>
    <cellStyle name="Normal 453" xfId="1076"/>
    <cellStyle name="Normal 454" xfId="1077"/>
    <cellStyle name="Normal 455" xfId="1078"/>
    <cellStyle name="Normal 456" xfId="1079"/>
    <cellStyle name="Normal 457" xfId="1080"/>
    <cellStyle name="Normal 458" xfId="1081"/>
    <cellStyle name="Normal 459" xfId="1082"/>
    <cellStyle name="Normal 46" xfId="1083"/>
    <cellStyle name="Normal 460" xfId="1084"/>
    <cellStyle name="Normal 461" xfId="1085"/>
    <cellStyle name="Normal 462" xfId="1086"/>
    <cellStyle name="Normal 463" xfId="1087"/>
    <cellStyle name="Normal 464" xfId="1088"/>
    <cellStyle name="Normal 465" xfId="1089"/>
    <cellStyle name="Normal 466" xfId="1090"/>
    <cellStyle name="Normal 467" xfId="1091"/>
    <cellStyle name="Normal 468" xfId="1092"/>
    <cellStyle name="Normal 469" xfId="1093"/>
    <cellStyle name="Normal 47" xfId="1094"/>
    <cellStyle name="Normal 470" xfId="1095"/>
    <cellStyle name="Normal 471" xfId="1096"/>
    <cellStyle name="Normal 472" xfId="1097"/>
    <cellStyle name="Normal 473" xfId="1098"/>
    <cellStyle name="Normal 474" xfId="1099"/>
    <cellStyle name="Normal 475" xfId="1100"/>
    <cellStyle name="Normal 476" xfId="1101"/>
    <cellStyle name="Normal 477" xfId="1102"/>
    <cellStyle name="Normal 478" xfId="1103"/>
    <cellStyle name="Normal 479" xfId="1104"/>
    <cellStyle name="Normal 48" xfId="1105"/>
    <cellStyle name="Normal 480" xfId="1106"/>
    <cellStyle name="Normal 481" xfId="1107"/>
    <cellStyle name="Normal 482" xfId="1108"/>
    <cellStyle name="Normal 483" xfId="1109"/>
    <cellStyle name="Normal 484" xfId="1110"/>
    <cellStyle name="Normal 485" xfId="1111"/>
    <cellStyle name="Normal 486" xfId="1112"/>
    <cellStyle name="Normal 487" xfId="1113"/>
    <cellStyle name="Normal 488" xfId="1114"/>
    <cellStyle name="Normal 489" xfId="1115"/>
    <cellStyle name="Normal 49" xfId="1116"/>
    <cellStyle name="Normal 490" xfId="1117"/>
    <cellStyle name="Normal 491" xfId="1118"/>
    <cellStyle name="Normal 492" xfId="1119"/>
    <cellStyle name="Normal 493" xfId="1120"/>
    <cellStyle name="Normal 494" xfId="1121"/>
    <cellStyle name="Normal 495" xfId="1122"/>
    <cellStyle name="Normal 496" xfId="1123"/>
    <cellStyle name="Normal 497" xfId="1124"/>
    <cellStyle name="Normal 498" xfId="1125"/>
    <cellStyle name="Normal 499" xfId="1126"/>
    <cellStyle name="Normal 5" xfId="74"/>
    <cellStyle name="Normal 5 2" xfId="75"/>
    <cellStyle name="Normal 5 3" xfId="1127"/>
    <cellStyle name="Normal 5 4" xfId="1128"/>
    <cellStyle name="Normal 5 5" xfId="1129"/>
    <cellStyle name="Normal 50" xfId="1130"/>
    <cellStyle name="Normal 500" xfId="1131"/>
    <cellStyle name="Normal 501" xfId="1132"/>
    <cellStyle name="Normal 502" xfId="1133"/>
    <cellStyle name="Normal 503" xfId="1134"/>
    <cellStyle name="Normal 504" xfId="1135"/>
    <cellStyle name="Normal 505" xfId="1136"/>
    <cellStyle name="Normal 506" xfId="1137"/>
    <cellStyle name="Normal 507" xfId="1138"/>
    <cellStyle name="Normal 508" xfId="1139"/>
    <cellStyle name="Normal 509" xfId="1140"/>
    <cellStyle name="Normal 51" xfId="1141"/>
    <cellStyle name="Normal 510" xfId="1142"/>
    <cellStyle name="Normal 511" xfId="1143"/>
    <cellStyle name="Normal 512" xfId="1144"/>
    <cellStyle name="Normal 513" xfId="1145"/>
    <cellStyle name="Normal 514" xfId="1146"/>
    <cellStyle name="Normal 515" xfId="1147"/>
    <cellStyle name="Normal 516" xfId="1148"/>
    <cellStyle name="Normal 517" xfId="1149"/>
    <cellStyle name="Normal 518" xfId="1150"/>
    <cellStyle name="Normal 519" xfId="1151"/>
    <cellStyle name="Normal 52" xfId="1152"/>
    <cellStyle name="Normal 520" xfId="1153"/>
    <cellStyle name="Normal 521" xfId="1154"/>
    <cellStyle name="Normal 522" xfId="1155"/>
    <cellStyle name="Normal 523" xfId="1156"/>
    <cellStyle name="Normal 524" xfId="1157"/>
    <cellStyle name="Normal 525" xfId="1158"/>
    <cellStyle name="Normal 526" xfId="1159"/>
    <cellStyle name="Normal 527" xfId="1160"/>
    <cellStyle name="Normal 528" xfId="1161"/>
    <cellStyle name="Normal 529" xfId="1162"/>
    <cellStyle name="Normal 53" xfId="1163"/>
    <cellStyle name="Normal 530" xfId="1164"/>
    <cellStyle name="Normal 531" xfId="1165"/>
    <cellStyle name="Normal 532" xfId="1166"/>
    <cellStyle name="Normal 533" xfId="1167"/>
    <cellStyle name="Normal 534" xfId="1168"/>
    <cellStyle name="Normal 535" xfId="1169"/>
    <cellStyle name="Normal 536" xfId="1170"/>
    <cellStyle name="Normal 537" xfId="1171"/>
    <cellStyle name="Normal 538" xfId="1172"/>
    <cellStyle name="Normal 539" xfId="1173"/>
    <cellStyle name="Normal 54" xfId="1174"/>
    <cellStyle name="Normal 540" xfId="1175"/>
    <cellStyle name="Normal 541" xfId="1176"/>
    <cellStyle name="Normal 542" xfId="1177"/>
    <cellStyle name="Normal 543" xfId="1178"/>
    <cellStyle name="Normal 544" xfId="1179"/>
    <cellStyle name="Normal 545" xfId="1180"/>
    <cellStyle name="Normal 546" xfId="1181"/>
    <cellStyle name="Normal 547" xfId="1182"/>
    <cellStyle name="Normal 548" xfId="1183"/>
    <cellStyle name="Normal 549" xfId="1184"/>
    <cellStyle name="Normal 55" xfId="1185"/>
    <cellStyle name="Normal 550" xfId="1186"/>
    <cellStyle name="Normal 551" xfId="1187"/>
    <cellStyle name="Normal 552" xfId="1188"/>
    <cellStyle name="Normal 553" xfId="1189"/>
    <cellStyle name="Normal 554" xfId="1190"/>
    <cellStyle name="Normal 555" xfId="1191"/>
    <cellStyle name="Normal 556" xfId="1192"/>
    <cellStyle name="Normal 557" xfId="1193"/>
    <cellStyle name="Normal 558" xfId="1194"/>
    <cellStyle name="Normal 559" xfId="1195"/>
    <cellStyle name="Normal 56" xfId="1196"/>
    <cellStyle name="Normal 560" xfId="1197"/>
    <cellStyle name="Normal 561" xfId="1198"/>
    <cellStyle name="Normal 562" xfId="1199"/>
    <cellStyle name="Normal 563" xfId="1200"/>
    <cellStyle name="Normal 564" xfId="1201"/>
    <cellStyle name="Normal 565" xfId="1202"/>
    <cellStyle name="Normal 566" xfId="1203"/>
    <cellStyle name="Normal 567" xfId="1204"/>
    <cellStyle name="Normal 568" xfId="1205"/>
    <cellStyle name="Normal 569" xfId="1206"/>
    <cellStyle name="Normal 57" xfId="1207"/>
    <cellStyle name="Normal 570" xfId="1208"/>
    <cellStyle name="Normal 571" xfId="1209"/>
    <cellStyle name="Normal 572" xfId="1210"/>
    <cellStyle name="Normal 573" xfId="1211"/>
    <cellStyle name="Normal 574" xfId="1212"/>
    <cellStyle name="Normal 575" xfId="1213"/>
    <cellStyle name="Normal 576" xfId="1214"/>
    <cellStyle name="Normal 577" xfId="1215"/>
    <cellStyle name="Normal 578" xfId="1216"/>
    <cellStyle name="Normal 579" xfId="1217"/>
    <cellStyle name="Normal 58" xfId="1218"/>
    <cellStyle name="Normal 580" xfId="1219"/>
    <cellStyle name="Normal 581" xfId="1220"/>
    <cellStyle name="Normal 582" xfId="1221"/>
    <cellStyle name="Normal 583" xfId="1222"/>
    <cellStyle name="Normal 584" xfId="1223"/>
    <cellStyle name="Normal 585" xfId="1224"/>
    <cellStyle name="Normal 586" xfId="1225"/>
    <cellStyle name="Normal 587" xfId="1226"/>
    <cellStyle name="Normal 588" xfId="1227"/>
    <cellStyle name="Normal 589" xfId="1228"/>
    <cellStyle name="Normal 59" xfId="1229"/>
    <cellStyle name="Normal 590" xfId="1230"/>
    <cellStyle name="Normal 591" xfId="1231"/>
    <cellStyle name="Normal 592" xfId="1232"/>
    <cellStyle name="Normal 593" xfId="1233"/>
    <cellStyle name="Normal 594" xfId="1234"/>
    <cellStyle name="Normal 595" xfId="1235"/>
    <cellStyle name="Normal 596" xfId="1236"/>
    <cellStyle name="Normal 597" xfId="1237"/>
    <cellStyle name="Normal 598" xfId="1238"/>
    <cellStyle name="Normal 599" xfId="1239"/>
    <cellStyle name="Normal 6" xfId="76"/>
    <cellStyle name="Normal 6 2" xfId="1240"/>
    <cellStyle name="Normal 6 3" xfId="1241"/>
    <cellStyle name="Normal 6 4" xfId="1242"/>
    <cellStyle name="Normal 6 5" xfId="1243"/>
    <cellStyle name="Normal 60" xfId="1244"/>
    <cellStyle name="Normal 600" xfId="1245"/>
    <cellStyle name="Normal 601" xfId="1246"/>
    <cellStyle name="Normal 602" xfId="1247"/>
    <cellStyle name="Normal 603" xfId="1248"/>
    <cellStyle name="Normal 604" xfId="1249"/>
    <cellStyle name="Normal 605" xfId="1250"/>
    <cellStyle name="Normal 606" xfId="1251"/>
    <cellStyle name="Normal 607" xfId="1252"/>
    <cellStyle name="Normal 608" xfId="1253"/>
    <cellStyle name="Normal 609" xfId="1254"/>
    <cellStyle name="Normal 61" xfId="1255"/>
    <cellStyle name="Normal 610" xfId="1256"/>
    <cellStyle name="Normal 611" xfId="1257"/>
    <cellStyle name="Normal 612" xfId="1258"/>
    <cellStyle name="Normal 613" xfId="1259"/>
    <cellStyle name="Normal 614" xfId="1260"/>
    <cellStyle name="Normal 615" xfId="1261"/>
    <cellStyle name="Normal 616" xfId="1262"/>
    <cellStyle name="Normal 617" xfId="1263"/>
    <cellStyle name="Normal 618" xfId="1264"/>
    <cellStyle name="Normal 619" xfId="1265"/>
    <cellStyle name="Normal 62" xfId="1266"/>
    <cellStyle name="Normal 620" xfId="1267"/>
    <cellStyle name="Normal 621" xfId="1268"/>
    <cellStyle name="Normal 622" xfId="1269"/>
    <cellStyle name="Normal 623" xfId="1270"/>
    <cellStyle name="Normal 624" xfId="1271"/>
    <cellStyle name="Normal 625" xfId="1272"/>
    <cellStyle name="Normal 626" xfId="1273"/>
    <cellStyle name="Normal 627" xfId="1274"/>
    <cellStyle name="Normal 628" xfId="1275"/>
    <cellStyle name="Normal 629" xfId="1276"/>
    <cellStyle name="Normal 63" xfId="1277"/>
    <cellStyle name="Normal 630" xfId="1278"/>
    <cellStyle name="Normal 631" xfId="1279"/>
    <cellStyle name="Normal 632" xfId="1280"/>
    <cellStyle name="Normal 633" xfId="1281"/>
    <cellStyle name="Normal 634" xfId="1282"/>
    <cellStyle name="Normal 635" xfId="1283"/>
    <cellStyle name="Normal 636" xfId="1284"/>
    <cellStyle name="Normal 637" xfId="1285"/>
    <cellStyle name="Normal 638" xfId="1286"/>
    <cellStyle name="Normal 639" xfId="1287"/>
    <cellStyle name="Normal 64" xfId="1288"/>
    <cellStyle name="Normal 640" xfId="1289"/>
    <cellStyle name="Normal 641" xfId="1290"/>
    <cellStyle name="Normal 642" xfId="1291"/>
    <cellStyle name="Normal 643" xfId="1292"/>
    <cellStyle name="Normal 644" xfId="1293"/>
    <cellStyle name="Normal 645" xfId="1294"/>
    <cellStyle name="Normal 646" xfId="1295"/>
    <cellStyle name="Normal 647" xfId="1296"/>
    <cellStyle name="Normal 648" xfId="1297"/>
    <cellStyle name="Normal 649" xfId="1298"/>
    <cellStyle name="Normal 65" xfId="1299"/>
    <cellStyle name="Normal 650" xfId="1300"/>
    <cellStyle name="Normal 651" xfId="1301"/>
    <cellStyle name="Normal 652" xfId="1302"/>
    <cellStyle name="Normal 653" xfId="1303"/>
    <cellStyle name="Normal 654" xfId="1304"/>
    <cellStyle name="Normal 655" xfId="1305"/>
    <cellStyle name="Normal 656" xfId="1306"/>
    <cellStyle name="Normal 657" xfId="1307"/>
    <cellStyle name="Normal 658" xfId="1308"/>
    <cellStyle name="Normal 659" xfId="1309"/>
    <cellStyle name="Normal 66" xfId="1310"/>
    <cellStyle name="Normal 660" xfId="1311"/>
    <cellStyle name="Normal 661" xfId="1312"/>
    <cellStyle name="Normal 662" xfId="1313"/>
    <cellStyle name="Normal 663" xfId="1314"/>
    <cellStyle name="Normal 664" xfId="1315"/>
    <cellStyle name="Normal 665" xfId="1316"/>
    <cellStyle name="Normal 666" xfId="1317"/>
    <cellStyle name="Normal 667" xfId="1318"/>
    <cellStyle name="Normal 668" xfId="1319"/>
    <cellStyle name="Normal 669" xfId="1320"/>
    <cellStyle name="Normal 67" xfId="1321"/>
    <cellStyle name="Normal 670" xfId="1322"/>
    <cellStyle name="Normal 671" xfId="1323"/>
    <cellStyle name="Normal 672" xfId="1324"/>
    <cellStyle name="Normal 673" xfId="1325"/>
    <cellStyle name="Normal 674" xfId="1326"/>
    <cellStyle name="Normal 675" xfId="1327"/>
    <cellStyle name="Normal 676" xfId="1328"/>
    <cellStyle name="Normal 677" xfId="1329"/>
    <cellStyle name="Normal 678" xfId="1330"/>
    <cellStyle name="Normal 679" xfId="1331"/>
    <cellStyle name="Normal 68" xfId="1332"/>
    <cellStyle name="Normal 680" xfId="1333"/>
    <cellStyle name="Normal 681" xfId="1334"/>
    <cellStyle name="Normal 682" xfId="1335"/>
    <cellStyle name="Normal 683" xfId="1336"/>
    <cellStyle name="Normal 684" xfId="1337"/>
    <cellStyle name="Normal 685" xfId="1338"/>
    <cellStyle name="Normal 686" xfId="1339"/>
    <cellStyle name="Normal 687" xfId="1340"/>
    <cellStyle name="Normal 688" xfId="1341"/>
    <cellStyle name="Normal 689" xfId="1342"/>
    <cellStyle name="Normal 69" xfId="1343"/>
    <cellStyle name="Normal 690" xfId="1344"/>
    <cellStyle name="Normal 691" xfId="1345"/>
    <cellStyle name="Normal 692" xfId="1346"/>
    <cellStyle name="Normal 693" xfId="1347"/>
    <cellStyle name="Normal 694" xfId="1348"/>
    <cellStyle name="Normal 695" xfId="1349"/>
    <cellStyle name="Normal 696" xfId="1350"/>
    <cellStyle name="Normal 697" xfId="1351"/>
    <cellStyle name="Normal 698" xfId="1352"/>
    <cellStyle name="Normal 699" xfId="1353"/>
    <cellStyle name="Normal 7" xfId="77"/>
    <cellStyle name="Normal 7 2" xfId="1354"/>
    <cellStyle name="Normal 7 3" xfId="1355"/>
    <cellStyle name="Normal 7 4" xfId="1356"/>
    <cellStyle name="Normal 7 5" xfId="1357"/>
    <cellStyle name="Normal 7 6" xfId="1358"/>
    <cellStyle name="Normal 70" xfId="1359"/>
    <cellStyle name="Normal 700" xfId="1360"/>
    <cellStyle name="Normal 701" xfId="1361"/>
    <cellStyle name="Normal 702" xfId="1362"/>
    <cellStyle name="Normal 703" xfId="1363"/>
    <cellStyle name="Normal 704" xfId="1364"/>
    <cellStyle name="Normal 705" xfId="1365"/>
    <cellStyle name="Normal 706" xfId="1366"/>
    <cellStyle name="Normal 707" xfId="1367"/>
    <cellStyle name="Normal 708" xfId="1368"/>
    <cellStyle name="Normal 709" xfId="1369"/>
    <cellStyle name="Normal 71" xfId="1370"/>
    <cellStyle name="Normal 710" xfId="1371"/>
    <cellStyle name="Normal 711" xfId="1372"/>
    <cellStyle name="Normal 712" xfId="1373"/>
    <cellStyle name="Normal 713" xfId="1374"/>
    <cellStyle name="Normal 714" xfId="1375"/>
    <cellStyle name="Normal 715" xfId="1376"/>
    <cellStyle name="Normal 716" xfId="1377"/>
    <cellStyle name="Normal 717" xfId="1378"/>
    <cellStyle name="Normal 718" xfId="1379"/>
    <cellStyle name="Normal 719" xfId="1380"/>
    <cellStyle name="Normal 72" xfId="1381"/>
    <cellStyle name="Normal 720" xfId="1382"/>
    <cellStyle name="Normal 721" xfId="1383"/>
    <cellStyle name="Normal 722" xfId="1384"/>
    <cellStyle name="Normal 723" xfId="1385"/>
    <cellStyle name="Normal 724" xfId="1386"/>
    <cellStyle name="Normal 725" xfId="1387"/>
    <cellStyle name="Normal 726" xfId="1388"/>
    <cellStyle name="Normal 727" xfId="1389"/>
    <cellStyle name="Normal 728" xfId="1390"/>
    <cellStyle name="Normal 729" xfId="1391"/>
    <cellStyle name="Normal 73" xfId="1392"/>
    <cellStyle name="Normal 730" xfId="1393"/>
    <cellStyle name="Normal 731" xfId="1394"/>
    <cellStyle name="Normal 732" xfId="1395"/>
    <cellStyle name="Normal 733" xfId="1396"/>
    <cellStyle name="Normal 734" xfId="1397"/>
    <cellStyle name="Normal 735" xfId="1398"/>
    <cellStyle name="Normal 736" xfId="1399"/>
    <cellStyle name="Normal 737" xfId="1400"/>
    <cellStyle name="Normal 738" xfId="1401"/>
    <cellStyle name="Normal 739" xfId="1402"/>
    <cellStyle name="Normal 74" xfId="1403"/>
    <cellStyle name="Normal 740" xfId="1404"/>
    <cellStyle name="Normal 741" xfId="1405"/>
    <cellStyle name="Normal 742" xfId="1406"/>
    <cellStyle name="Normal 743" xfId="1407"/>
    <cellStyle name="Normal 744" xfId="1408"/>
    <cellStyle name="Normal 745" xfId="1409"/>
    <cellStyle name="Normal 746" xfId="1410"/>
    <cellStyle name="Normal 747" xfId="1411"/>
    <cellStyle name="Normal 748" xfId="1412"/>
    <cellStyle name="Normal 749" xfId="1413"/>
    <cellStyle name="Normal 75" xfId="1414"/>
    <cellStyle name="Normal 750" xfId="1415"/>
    <cellStyle name="Normal 751" xfId="1416"/>
    <cellStyle name="Normal 752" xfId="1417"/>
    <cellStyle name="Normal 753" xfId="1418"/>
    <cellStyle name="Normal 754" xfId="1419"/>
    <cellStyle name="Normal 755" xfId="1420"/>
    <cellStyle name="Normal 756" xfId="1421"/>
    <cellStyle name="Normal 757" xfId="1422"/>
    <cellStyle name="Normal 758" xfId="1423"/>
    <cellStyle name="Normal 759" xfId="1424"/>
    <cellStyle name="Normal 76" xfId="1425"/>
    <cellStyle name="Normal 760" xfId="1426"/>
    <cellStyle name="Normal 761" xfId="1427"/>
    <cellStyle name="Normal 762" xfId="1428"/>
    <cellStyle name="Normal 763" xfId="1429"/>
    <cellStyle name="Normal 764" xfId="1430"/>
    <cellStyle name="Normal 765" xfId="1431"/>
    <cellStyle name="Normal 766" xfId="1432"/>
    <cellStyle name="Normal 767" xfId="1433"/>
    <cellStyle name="Normal 768" xfId="1434"/>
    <cellStyle name="Normal 769" xfId="1435"/>
    <cellStyle name="Normal 77" xfId="1436"/>
    <cellStyle name="Normal 770" xfId="1437"/>
    <cellStyle name="Normal 771" xfId="1438"/>
    <cellStyle name="Normal 772" xfId="1439"/>
    <cellStyle name="Normal 773" xfId="1440"/>
    <cellStyle name="Normal 774" xfId="1441"/>
    <cellStyle name="Normal 775" xfId="1442"/>
    <cellStyle name="Normal 776" xfId="1443"/>
    <cellStyle name="Normal 777" xfId="1444"/>
    <cellStyle name="Normal 778" xfId="1445"/>
    <cellStyle name="Normal 779" xfId="1446"/>
    <cellStyle name="Normal 78" xfId="1447"/>
    <cellStyle name="Normal 780" xfId="1448"/>
    <cellStyle name="Normal 781" xfId="1449"/>
    <cellStyle name="Normal 782" xfId="1450"/>
    <cellStyle name="Normal 783" xfId="1451"/>
    <cellStyle name="Normal 784" xfId="1452"/>
    <cellStyle name="Normal 785" xfId="1453"/>
    <cellStyle name="Normal 786" xfId="1454"/>
    <cellStyle name="Normal 787" xfId="1455"/>
    <cellStyle name="Normal 788" xfId="1456"/>
    <cellStyle name="Normal 789" xfId="1457"/>
    <cellStyle name="Normal 79" xfId="1458"/>
    <cellStyle name="Normal 790" xfId="1459"/>
    <cellStyle name="Normal 791" xfId="1460"/>
    <cellStyle name="Normal 792" xfId="1461"/>
    <cellStyle name="Normal 793" xfId="1462"/>
    <cellStyle name="Normal 794" xfId="1463"/>
    <cellStyle name="Normal 795" xfId="1464"/>
    <cellStyle name="Normal 796" xfId="1465"/>
    <cellStyle name="Normal 797" xfId="1466"/>
    <cellStyle name="Normal 798" xfId="1467"/>
    <cellStyle name="Normal 799" xfId="1468"/>
    <cellStyle name="Normal 8" xfId="78"/>
    <cellStyle name="Normal 8 2" xfId="1469"/>
    <cellStyle name="Normal 8 2 2" xfId="1470"/>
    <cellStyle name="Normal 8 3" xfId="1471"/>
    <cellStyle name="Normal 80" xfId="1472"/>
    <cellStyle name="Normal 800" xfId="1473"/>
    <cellStyle name="Normal 801" xfId="1474"/>
    <cellStyle name="Normal 802" xfId="1475"/>
    <cellStyle name="Normal 803" xfId="1476"/>
    <cellStyle name="Normal 804" xfId="1477"/>
    <cellStyle name="Normal 805" xfId="1478"/>
    <cellStyle name="Normal 806" xfId="1479"/>
    <cellStyle name="Normal 807" xfId="1480"/>
    <cellStyle name="Normal 808" xfId="1481"/>
    <cellStyle name="Normal 809" xfId="1482"/>
    <cellStyle name="Normal 81" xfId="1483"/>
    <cellStyle name="Normal 810" xfId="1484"/>
    <cellStyle name="Normal 811" xfId="1485"/>
    <cellStyle name="Normal 812" xfId="1486"/>
    <cellStyle name="Normal 813" xfId="1487"/>
    <cellStyle name="Normal 814" xfId="1488"/>
    <cellStyle name="Normal 815" xfId="1489"/>
    <cellStyle name="Normal 816" xfId="1490"/>
    <cellStyle name="Normal 817" xfId="1491"/>
    <cellStyle name="Normal 818" xfId="1492"/>
    <cellStyle name="Normal 819" xfId="1493"/>
    <cellStyle name="Normal 82" xfId="1494"/>
    <cellStyle name="Normal 820" xfId="1495"/>
    <cellStyle name="Normal 821" xfId="1496"/>
    <cellStyle name="Normal 822" xfId="1497"/>
    <cellStyle name="Normal 823" xfId="1498"/>
    <cellStyle name="Normal 824" xfId="1499"/>
    <cellStyle name="Normal 825" xfId="1500"/>
    <cellStyle name="Normal 826" xfId="1501"/>
    <cellStyle name="Normal 827" xfId="1502"/>
    <cellStyle name="Normal 828" xfId="1503"/>
    <cellStyle name="Normal 829" xfId="1504"/>
    <cellStyle name="Normal 83" xfId="1505"/>
    <cellStyle name="Normal 830" xfId="1506"/>
    <cellStyle name="Normal 831" xfId="1507"/>
    <cellStyle name="Normal 832" xfId="1508"/>
    <cellStyle name="Normal 833" xfId="1509"/>
    <cellStyle name="Normal 834" xfId="1510"/>
    <cellStyle name="Normal 835" xfId="1511"/>
    <cellStyle name="Normal 836" xfId="1512"/>
    <cellStyle name="Normal 837" xfId="1513"/>
    <cellStyle name="Normal 838" xfId="1514"/>
    <cellStyle name="Normal 839" xfId="1515"/>
    <cellStyle name="Normal 84" xfId="1516"/>
    <cellStyle name="Normal 840" xfId="1517"/>
    <cellStyle name="Normal 841" xfId="1518"/>
    <cellStyle name="Normal 842" xfId="1519"/>
    <cellStyle name="Normal 843" xfId="1520"/>
    <cellStyle name="Normal 844" xfId="1521"/>
    <cellStyle name="Normal 845" xfId="1522"/>
    <cellStyle name="Normal 846" xfId="1523"/>
    <cellStyle name="Normal 847" xfId="1524"/>
    <cellStyle name="Normal 848" xfId="1525"/>
    <cellStyle name="Normal 849" xfId="1526"/>
    <cellStyle name="Normal 85" xfId="1527"/>
    <cellStyle name="Normal 850" xfId="1528"/>
    <cellStyle name="Normal 851" xfId="1529"/>
    <cellStyle name="Normal 852" xfId="1530"/>
    <cellStyle name="Normal 853" xfId="1531"/>
    <cellStyle name="Normal 854" xfId="1532"/>
    <cellStyle name="Normal 855" xfId="1533"/>
    <cellStyle name="Normal 856" xfId="1534"/>
    <cellStyle name="Normal 857" xfId="1535"/>
    <cellStyle name="Normal 858" xfId="1536"/>
    <cellStyle name="Normal 859" xfId="1537"/>
    <cellStyle name="Normal 86" xfId="1538"/>
    <cellStyle name="Normal 860" xfId="1539"/>
    <cellStyle name="Normal 861" xfId="1540"/>
    <cellStyle name="Normal 862" xfId="1541"/>
    <cellStyle name="Normal 863" xfId="1542"/>
    <cellStyle name="Normal 864" xfId="1543"/>
    <cellStyle name="Normal 865" xfId="1544"/>
    <cellStyle name="Normal 866" xfId="1545"/>
    <cellStyle name="Normal 867" xfId="1546"/>
    <cellStyle name="Normal 868" xfId="1547"/>
    <cellStyle name="Normal 869" xfId="1548"/>
    <cellStyle name="Normal 87" xfId="1549"/>
    <cellStyle name="Normal 870" xfId="1550"/>
    <cellStyle name="Normal 871" xfId="1551"/>
    <cellStyle name="Normal 872" xfId="1552"/>
    <cellStyle name="Normal 873" xfId="1553"/>
    <cellStyle name="Normal 874" xfId="1554"/>
    <cellStyle name="Normal 875" xfId="1555"/>
    <cellStyle name="Normal 876" xfId="1556"/>
    <cellStyle name="Normal 877" xfId="1557"/>
    <cellStyle name="Normal 878" xfId="1558"/>
    <cellStyle name="Normal 879" xfId="1559"/>
    <cellStyle name="Normal 88" xfId="1560"/>
    <cellStyle name="Normal 880" xfId="1561"/>
    <cellStyle name="Normal 881" xfId="1562"/>
    <cellStyle name="Normal 882" xfId="1563"/>
    <cellStyle name="Normal 883" xfId="1564"/>
    <cellStyle name="Normal 884" xfId="1565"/>
    <cellStyle name="Normal 885" xfId="1566"/>
    <cellStyle name="Normal 886" xfId="1567"/>
    <cellStyle name="Normal 887" xfId="1568"/>
    <cellStyle name="Normal 888" xfId="1569"/>
    <cellStyle name="Normal 889" xfId="1570"/>
    <cellStyle name="Normal 89" xfId="1571"/>
    <cellStyle name="Normal 890" xfId="1572"/>
    <cellStyle name="Normal 891" xfId="1573"/>
    <cellStyle name="Normal 892" xfId="1574"/>
    <cellStyle name="Normal 893" xfId="1575"/>
    <cellStyle name="Normal 894" xfId="1576"/>
    <cellStyle name="Normal 895" xfId="1577"/>
    <cellStyle name="Normal 896" xfId="1578"/>
    <cellStyle name="Normal 897" xfId="1579"/>
    <cellStyle name="Normal 898" xfId="1580"/>
    <cellStyle name="Normal 899" xfId="1581"/>
    <cellStyle name="Normal 9" xfId="1582"/>
    <cellStyle name="Normal 9 2" xfId="1583"/>
    <cellStyle name="Normal 9 3" xfId="1584"/>
    <cellStyle name="Normal 90" xfId="1585"/>
    <cellStyle name="Normal 900" xfId="1586"/>
    <cellStyle name="Normal 901" xfId="1587"/>
    <cellStyle name="Normal 902" xfId="1588"/>
    <cellStyle name="Normal 903" xfId="1589"/>
    <cellStyle name="Normal 904" xfId="1590"/>
    <cellStyle name="Normal 905" xfId="1591"/>
    <cellStyle name="Normal 906" xfId="1592"/>
    <cellStyle name="Normal 907" xfId="1593"/>
    <cellStyle name="Normal 908" xfId="1594"/>
    <cellStyle name="Normal 909" xfId="1595"/>
    <cellStyle name="Normal 91" xfId="1596"/>
    <cellStyle name="Normal 910" xfId="1597"/>
    <cellStyle name="Normal 911" xfId="1598"/>
    <cellStyle name="Normal 912" xfId="1599"/>
    <cellStyle name="Normal 913" xfId="1600"/>
    <cellStyle name="Normal 914" xfId="1601"/>
    <cellStyle name="Normal 915" xfId="1602"/>
    <cellStyle name="Normal 916" xfId="1603"/>
    <cellStyle name="Normal 917" xfId="1604"/>
    <cellStyle name="Normal 918" xfId="1605"/>
    <cellStyle name="Normal 919" xfId="1606"/>
    <cellStyle name="Normal 92" xfId="1607"/>
    <cellStyle name="Normal 920" xfId="1608"/>
    <cellStyle name="Normal 921" xfId="1609"/>
    <cellStyle name="Normal 922" xfId="1610"/>
    <cellStyle name="Normal 923" xfId="1611"/>
    <cellStyle name="Normal 924" xfId="1612"/>
    <cellStyle name="Normal 925" xfId="1613"/>
    <cellStyle name="Normal 926" xfId="1614"/>
    <cellStyle name="Normal 927" xfId="1615"/>
    <cellStyle name="Normal 928" xfId="1616"/>
    <cellStyle name="Normal 929" xfId="1617"/>
    <cellStyle name="Normal 93" xfId="1618"/>
    <cellStyle name="Normal 930" xfId="1619"/>
    <cellStyle name="Normal 931" xfId="1620"/>
    <cellStyle name="Normal 932" xfId="1621"/>
    <cellStyle name="Normal 933" xfId="1622"/>
    <cellStyle name="Normal 934" xfId="1623"/>
    <cellStyle name="Normal 935" xfId="1624"/>
    <cellStyle name="Normal 936" xfId="1625"/>
    <cellStyle name="Normal 937" xfId="1626"/>
    <cellStyle name="Normal 938" xfId="1627"/>
    <cellStyle name="Normal 939" xfId="1628"/>
    <cellStyle name="Normal 94" xfId="1629"/>
    <cellStyle name="Normal 940" xfId="1630"/>
    <cellStyle name="Normal 941" xfId="1631"/>
    <cellStyle name="Normal 942" xfId="1632"/>
    <cellStyle name="Normal 943" xfId="1633"/>
    <cellStyle name="Normal 944" xfId="1634"/>
    <cellStyle name="Normal 945" xfId="1635"/>
    <cellStyle name="Normal 946" xfId="1636"/>
    <cellStyle name="Normal 947" xfId="1637"/>
    <cellStyle name="Normal 948" xfId="1638"/>
    <cellStyle name="Normal 949" xfId="1639"/>
    <cellStyle name="Normal 95" xfId="1640"/>
    <cellStyle name="Normal 950" xfId="1641"/>
    <cellStyle name="Normal 951" xfId="1642"/>
    <cellStyle name="Normal 952" xfId="1643"/>
    <cellStyle name="Normal 953" xfId="1644"/>
    <cellStyle name="Normal 954" xfId="1645"/>
    <cellStyle name="Normal 955" xfId="1646"/>
    <cellStyle name="Normal 956" xfId="1647"/>
    <cellStyle name="Normal 957" xfId="1648"/>
    <cellStyle name="Normal 958" xfId="1649"/>
    <cellStyle name="Normal 959" xfId="1650"/>
    <cellStyle name="Normal 96" xfId="1651"/>
    <cellStyle name="Normal 960" xfId="1652"/>
    <cellStyle name="Normal 961" xfId="1653"/>
    <cellStyle name="Normal 962" xfId="1654"/>
    <cellStyle name="Normal 963" xfId="1655"/>
    <cellStyle name="Normal 964" xfId="1656"/>
    <cellStyle name="Normal 965" xfId="1657"/>
    <cellStyle name="Normal 966" xfId="1658"/>
    <cellStyle name="Normal 967" xfId="1659"/>
    <cellStyle name="Normal 968" xfId="1660"/>
    <cellStyle name="Normal 969" xfId="1661"/>
    <cellStyle name="Normal 97" xfId="1662"/>
    <cellStyle name="Normal 970" xfId="1663"/>
    <cellStyle name="Normal 971" xfId="1664"/>
    <cellStyle name="Normal 972" xfId="1665"/>
    <cellStyle name="Normal 973" xfId="1666"/>
    <cellStyle name="Normal 974" xfId="1667"/>
    <cellStyle name="Normal 975" xfId="1668"/>
    <cellStyle name="Normal 976" xfId="1669"/>
    <cellStyle name="Normal 977" xfId="1670"/>
    <cellStyle name="Normal 978" xfId="1671"/>
    <cellStyle name="Normal 979" xfId="1672"/>
    <cellStyle name="Normal 98" xfId="1673"/>
    <cellStyle name="Normal 980" xfId="1674"/>
    <cellStyle name="Normal 981" xfId="1675"/>
    <cellStyle name="Normal 982" xfId="1676"/>
    <cellStyle name="Normal 983" xfId="1677"/>
    <cellStyle name="Normal 984" xfId="1678"/>
    <cellStyle name="Normal 985" xfId="1679"/>
    <cellStyle name="Normal 986" xfId="1680"/>
    <cellStyle name="Normal 987" xfId="1681"/>
    <cellStyle name="Normal 988" xfId="1682"/>
    <cellStyle name="Normal 989" xfId="1683"/>
    <cellStyle name="Normal 99" xfId="1684"/>
    <cellStyle name="Normal 990" xfId="1685"/>
    <cellStyle name="Normal 991" xfId="1686"/>
    <cellStyle name="Normal 992" xfId="1687"/>
    <cellStyle name="Normal 993" xfId="1688"/>
    <cellStyle name="Normal 994" xfId="1689"/>
    <cellStyle name="Normal 995" xfId="1690"/>
    <cellStyle name="Normal 996" xfId="1691"/>
    <cellStyle name="Normal 997" xfId="1692"/>
    <cellStyle name="Normal 998" xfId="1693"/>
    <cellStyle name="Normal 999" xfId="1694"/>
    <cellStyle name="normal plan 1 (2)" xfId="79"/>
    <cellStyle name="Normal_ANEXO III - COMPOSIÇÃO DO PREÇO (custo variável) e DADOS" xfId="179"/>
    <cellStyle name="Normal_Colheita São Mateus 2005 Emflora Cnb EMFLORA 261104-Pacote b" xfId="182"/>
    <cellStyle name="Normal_ENCARGOS SOCIAIS" xfId="80"/>
    <cellStyle name="Normal_Prog_nov_jan_2009_ Suzano-atual.xls==" xfId="81"/>
    <cellStyle name="Normal_SERVTER1" xfId="82"/>
    <cellStyle name="Normal_SERVTER5" xfId="180"/>
    <cellStyle name="normal1" xfId="83"/>
    <cellStyle name="normal1 2" xfId="1695"/>
    <cellStyle name="Nota 10" xfId="1696"/>
    <cellStyle name="Nota 11" xfId="1697"/>
    <cellStyle name="Nota 12" xfId="1698"/>
    <cellStyle name="Nota 13" xfId="1699"/>
    <cellStyle name="Nota 14" xfId="1700"/>
    <cellStyle name="Nota 15" xfId="1701"/>
    <cellStyle name="Nota 16" xfId="1702"/>
    <cellStyle name="Nota 17" xfId="1703"/>
    <cellStyle name="Nota 2" xfId="84"/>
    <cellStyle name="Nota 2 2" xfId="1704"/>
    <cellStyle name="Nota 2 2 2" xfId="1705"/>
    <cellStyle name="Nota 2 2 2 2" xfId="1706"/>
    <cellStyle name="Nota 2 3" xfId="1707"/>
    <cellStyle name="Nota 2 3 2" xfId="1708"/>
    <cellStyle name="Nota 3" xfId="1709"/>
    <cellStyle name="Nota 3 2" xfId="1710"/>
    <cellStyle name="Nota 4" xfId="1711"/>
    <cellStyle name="Nota 5" xfId="1712"/>
    <cellStyle name="Nota 6" xfId="1713"/>
    <cellStyle name="Nota 7" xfId="1714"/>
    <cellStyle name="Nota 8" xfId="1715"/>
    <cellStyle name="Nota 9" xfId="1716"/>
    <cellStyle name="Notas" xfId="1717"/>
    <cellStyle name="Notas 2" xfId="1718"/>
    <cellStyle name="Notas 2 2" xfId="1719"/>
    <cellStyle name="Notas 3" xfId="1720"/>
    <cellStyle name="Note" xfId="1721"/>
    <cellStyle name="Note 2" xfId="1722"/>
    <cellStyle name="Note 2 2" xfId="1723"/>
    <cellStyle name="Note 3" xfId="1724"/>
    <cellStyle name="Note 4" xfId="1725"/>
    <cellStyle name="Note 5" xfId="1726"/>
    <cellStyle name="Note 6" xfId="1727"/>
    <cellStyle name="NUBIA" xfId="1728"/>
    <cellStyle name="Output" xfId="1729"/>
    <cellStyle name="Output 2" xfId="1730"/>
    <cellStyle name="Output 3" xfId="1731"/>
    <cellStyle name="Output 4" xfId="1732"/>
    <cellStyle name="Output 5" xfId="1733"/>
    <cellStyle name="OUTPUT AMOUNTS" xfId="1734"/>
    <cellStyle name="OUTPUT COLUMN HEADINGS" xfId="1735"/>
    <cellStyle name="OUTPUT LINE ITEMS" xfId="1736"/>
    <cellStyle name="OUTPUT REPORT HEADING" xfId="1737"/>
    <cellStyle name="OUTPUT REPORT TITLE" xfId="1738"/>
    <cellStyle name="Output_Relatório de Produção_06 Dezembro 2010" xfId="1739"/>
    <cellStyle name="Pagina" xfId="85"/>
    <cellStyle name="Pagina 2" xfId="1740"/>
    <cellStyle name="Pagina 3" xfId="1741"/>
    <cellStyle name="Percent [2]" xfId="1742"/>
    <cellStyle name="Percent [2] 2" xfId="1743"/>
    <cellStyle name="Percent [2] 2 2" xfId="1744"/>
    <cellStyle name="Percent [2] 3" xfId="1745"/>
    <cellStyle name="Percent 4" xfId="1746"/>
    <cellStyle name="Percentual" xfId="86"/>
    <cellStyle name="PillarText" xfId="1747"/>
    <cellStyle name="PillarText 2" xfId="1748"/>
    <cellStyle name="PillarText 2 2" xfId="1749"/>
    <cellStyle name="PillarText 3" xfId="1750"/>
    <cellStyle name="Ponto" xfId="87"/>
    <cellStyle name="Porcentagem" xfId="88" builtinId="5"/>
    <cellStyle name="Porcentagem 10" xfId="1751"/>
    <cellStyle name="Porcentagem 11" xfId="1752"/>
    <cellStyle name="Porcentagem 12" xfId="1753"/>
    <cellStyle name="Porcentagem 13" xfId="1754"/>
    <cellStyle name="Porcentagem 14" xfId="1755"/>
    <cellStyle name="Porcentagem 15" xfId="1756"/>
    <cellStyle name="Porcentagem 16" xfId="1757"/>
    <cellStyle name="Porcentagem 17" xfId="1758"/>
    <cellStyle name="Porcentagem 18" xfId="1759"/>
    <cellStyle name="Porcentagem 19" xfId="1760"/>
    <cellStyle name="Porcentagem 2" xfId="89"/>
    <cellStyle name="Porcentagem 2 10" xfId="1761"/>
    <cellStyle name="Porcentagem 2 11" xfId="1762"/>
    <cellStyle name="Porcentagem 2 12" xfId="1763"/>
    <cellStyle name="Porcentagem 2 13" xfId="1764"/>
    <cellStyle name="Porcentagem 2 14" xfId="1765"/>
    <cellStyle name="Porcentagem 2 15" xfId="1766"/>
    <cellStyle name="Porcentagem 2 16" xfId="1767"/>
    <cellStyle name="Porcentagem 2 17" xfId="1768"/>
    <cellStyle name="Porcentagem 2 18" xfId="1769"/>
    <cellStyle name="Porcentagem 2 2" xfId="90"/>
    <cellStyle name="Porcentagem 2 2 2" xfId="1770"/>
    <cellStyle name="Porcentagem 2 2 3" xfId="1771"/>
    <cellStyle name="Porcentagem 2 2 4" xfId="1772"/>
    <cellStyle name="Porcentagem 2 2 5" xfId="1773"/>
    <cellStyle name="Porcentagem 2 2 6" xfId="1774"/>
    <cellStyle name="Porcentagem 2 2 7" xfId="1775"/>
    <cellStyle name="Porcentagem 2 3" xfId="1776"/>
    <cellStyle name="Porcentagem 2 4" xfId="1777"/>
    <cellStyle name="Porcentagem 2 5" xfId="1778"/>
    <cellStyle name="Porcentagem 2 6" xfId="1779"/>
    <cellStyle name="Porcentagem 2 7" xfId="1780"/>
    <cellStyle name="Porcentagem 2 8" xfId="1781"/>
    <cellStyle name="Porcentagem 2 9" xfId="1782"/>
    <cellStyle name="Porcentagem 20" xfId="1783"/>
    <cellStyle name="Porcentagem 3" xfId="91"/>
    <cellStyle name="Porcentagem 3 2" xfId="1784"/>
    <cellStyle name="Porcentagem 3 3" xfId="1785"/>
    <cellStyle name="Porcentagem 3 4" xfId="1786"/>
    <cellStyle name="Porcentagem 3 5" xfId="1787"/>
    <cellStyle name="Porcentagem 3 6" xfId="1788"/>
    <cellStyle name="Porcentagem 4" xfId="92"/>
    <cellStyle name="Porcentagem 4 2" xfId="1789"/>
    <cellStyle name="Porcentagem 4 3" xfId="1790"/>
    <cellStyle name="Porcentagem 4 4" xfId="1791"/>
    <cellStyle name="Porcentagem 5" xfId="1792"/>
    <cellStyle name="Porcentagem 5 2" xfId="1793"/>
    <cellStyle name="Porcentagem 6" xfId="1794"/>
    <cellStyle name="Porcentagem 6 2" xfId="1795"/>
    <cellStyle name="Porcentagem 6 3" xfId="1796"/>
    <cellStyle name="Porcentagem 7" xfId="1797"/>
    <cellStyle name="Porcentagem 7 2" xfId="1798"/>
    <cellStyle name="Porcentagem 8" xfId="1799"/>
    <cellStyle name="Porcentagem 8 2" xfId="1800"/>
    <cellStyle name="Porcentagem 9" xfId="1801"/>
    <cellStyle name="Porcentagem%" xfId="93"/>
    <cellStyle name="PSChar" xfId="1802"/>
    <cellStyle name="PSDate" xfId="1803"/>
    <cellStyle name="PSDec" xfId="1804"/>
    <cellStyle name="PSHeading" xfId="1805"/>
    <cellStyle name="PSInt" xfId="1806"/>
    <cellStyle name="PSSpacer" xfId="1807"/>
    <cellStyle name="Rainieri" xfId="94"/>
    <cellStyle name="rodape" xfId="95"/>
    <cellStyle name="Saída 2" xfId="96"/>
    <cellStyle name="Saída 2 2" xfId="1808"/>
    <cellStyle name="Saída 2 3" xfId="1809"/>
    <cellStyle name="Saída 3" xfId="1810"/>
    <cellStyle name="Salida" xfId="1811"/>
    <cellStyle name="Salida 2" xfId="1812"/>
    <cellStyle name="SAPBEXaggData" xfId="97"/>
    <cellStyle name="SAPBEXaggData 2" xfId="1813"/>
    <cellStyle name="SAPBEXaggData 3" xfId="1814"/>
    <cellStyle name="SAPBEXaggDataEmph" xfId="98"/>
    <cellStyle name="SAPBEXaggDataEmph 2" xfId="1815"/>
    <cellStyle name="SAPBEXaggItem" xfId="99"/>
    <cellStyle name="SAPBEXaggItem 2" xfId="1816"/>
    <cellStyle name="SAPBEXaggItemX" xfId="100"/>
    <cellStyle name="SAPBEXaggItemX 2" xfId="1817"/>
    <cellStyle name="SAPBEXchaText" xfId="101"/>
    <cellStyle name="SAPBEXchaText 2" xfId="1818"/>
    <cellStyle name="SAPBEXexcBad7" xfId="102"/>
    <cellStyle name="SAPBEXexcBad7 2" xfId="1819"/>
    <cellStyle name="SAPBEXexcBad8" xfId="103"/>
    <cellStyle name="SAPBEXexcBad8 2" xfId="1820"/>
    <cellStyle name="SAPBEXexcBad9" xfId="104"/>
    <cellStyle name="SAPBEXexcBad9 2" xfId="1821"/>
    <cellStyle name="SAPBEXexcCritical4" xfId="105"/>
    <cellStyle name="SAPBEXexcCritical4 2" xfId="1822"/>
    <cellStyle name="SAPBEXexcCritical5" xfId="106"/>
    <cellStyle name="SAPBEXexcCritical5 2" xfId="1823"/>
    <cellStyle name="SAPBEXexcCritical6" xfId="107"/>
    <cellStyle name="SAPBEXexcCritical6 2" xfId="1824"/>
    <cellStyle name="SAPBEXexcGood1" xfId="108"/>
    <cellStyle name="SAPBEXexcGood1 2" xfId="1825"/>
    <cellStyle name="SAPBEXexcGood2" xfId="109"/>
    <cellStyle name="SAPBEXexcGood2 2" xfId="1826"/>
    <cellStyle name="SAPBEXexcGood3" xfId="110"/>
    <cellStyle name="SAPBEXexcGood3 2" xfId="1827"/>
    <cellStyle name="SAPBEXfilterDrill" xfId="111"/>
    <cellStyle name="SAPBEXfilterDrill 2" xfId="1828"/>
    <cellStyle name="SAPBEXfilterItem" xfId="112"/>
    <cellStyle name="SAPBEXfilterItem 2" xfId="1829"/>
    <cellStyle name="SAPBEXfilterText" xfId="113"/>
    <cellStyle name="SAPBEXfilterText 2" xfId="1830"/>
    <cellStyle name="SAPBEXformats" xfId="114"/>
    <cellStyle name="SAPBEXformats 2" xfId="1831"/>
    <cellStyle name="SAPBEXformats 3" xfId="1832"/>
    <cellStyle name="SAPBEXheaderItem" xfId="115"/>
    <cellStyle name="SAPBEXheaderItem 2" xfId="1833"/>
    <cellStyle name="SAPBEXheaderText" xfId="116"/>
    <cellStyle name="SAPBEXheaderText 2" xfId="1834"/>
    <cellStyle name="SAPBEXHLevel0" xfId="117"/>
    <cellStyle name="SAPBEXHLevel0 2" xfId="1835"/>
    <cellStyle name="SAPBEXHLevel0X" xfId="118"/>
    <cellStyle name="SAPBEXHLevel0X 2" xfId="1836"/>
    <cellStyle name="SAPBEXHLevel1" xfId="119"/>
    <cellStyle name="SAPBEXHLevel1 2" xfId="1837"/>
    <cellStyle name="SAPBEXHLevel1X" xfId="120"/>
    <cellStyle name="SAPBEXHLevel1X 2" xfId="1838"/>
    <cellStyle name="SAPBEXHLevel2" xfId="121"/>
    <cellStyle name="SAPBEXHLevel2 2" xfId="1839"/>
    <cellStyle name="SAPBEXHLevel2 3" xfId="1840"/>
    <cellStyle name="SAPBEXHLevel2X" xfId="122"/>
    <cellStyle name="SAPBEXHLevel2X 2" xfId="1841"/>
    <cellStyle name="SAPBEXHLevel3" xfId="123"/>
    <cellStyle name="SAPBEXHLevel3 2" xfId="1842"/>
    <cellStyle name="SAPBEXHLevel3X" xfId="124"/>
    <cellStyle name="SAPBEXHLevel3X 2" xfId="1843"/>
    <cellStyle name="SAPBEXinputData" xfId="1844"/>
    <cellStyle name="SAPBEXresData" xfId="125"/>
    <cellStyle name="SAPBEXresData 2" xfId="1845"/>
    <cellStyle name="SAPBEXresDataEmph" xfId="126"/>
    <cellStyle name="SAPBEXresDataEmph 2" xfId="1846"/>
    <cellStyle name="SAPBEXresItem" xfId="127"/>
    <cellStyle name="SAPBEXresItem 2" xfId="1847"/>
    <cellStyle name="SAPBEXresItemX" xfId="128"/>
    <cellStyle name="SAPBEXresItemX 2" xfId="1848"/>
    <cellStyle name="SAPBEXstdData" xfId="129"/>
    <cellStyle name="SAPBEXstdData 2" xfId="1849"/>
    <cellStyle name="SAPBEXstdData 3" xfId="1850"/>
    <cellStyle name="SAPBEXstdDataEmph" xfId="130"/>
    <cellStyle name="SAPBEXstdDataEmph 2" xfId="1851"/>
    <cellStyle name="SAPBEXstdItem" xfId="131"/>
    <cellStyle name="SAPBEXstdItem 2" xfId="1852"/>
    <cellStyle name="SAPBEXstdItem 3" xfId="1853"/>
    <cellStyle name="SAPBEXstdItemX" xfId="132"/>
    <cellStyle name="SAPBEXstdItemX 2" xfId="1854"/>
    <cellStyle name="SAPBEXstdItemX 3" xfId="1855"/>
    <cellStyle name="SAPBEXtitle" xfId="133"/>
    <cellStyle name="SAPBEXtitle 2" xfId="1856"/>
    <cellStyle name="SAPBEXundefined" xfId="134"/>
    <cellStyle name="SAPBEXundefined 2" xfId="1857"/>
    <cellStyle name="SAPOutput" xfId="1858"/>
    <cellStyle name="Sep. milhar [0]" xfId="1859"/>
    <cellStyle name="Separador de m" xfId="135"/>
    <cellStyle name="Separador de milhares [0] 2" xfId="1860"/>
    <cellStyle name="Separador de milhares 10" xfId="136"/>
    <cellStyle name="Separador de milhares 11" xfId="1861"/>
    <cellStyle name="Separador de milhares 2" xfId="137"/>
    <cellStyle name="Separador de milhares 2 2" xfId="138"/>
    <cellStyle name="Separador de milhares 2 2 2" xfId="1862"/>
    <cellStyle name="Separador de milhares 2 2 2 2" xfId="1863"/>
    <cellStyle name="Separador de milhares 2 2 3" xfId="1864"/>
    <cellStyle name="Separador de milhares 2 2 4" xfId="1865"/>
    <cellStyle name="Separador de milhares 2 3" xfId="139"/>
    <cellStyle name="Separador de milhares 2 3 2" xfId="1866"/>
    <cellStyle name="Separador de milhares 2 3 3" xfId="1867"/>
    <cellStyle name="Separador de milhares 2 4" xfId="140"/>
    <cellStyle name="Separador de milhares 2 4 2" xfId="1868"/>
    <cellStyle name="Separador de milhares 2 4 3" xfId="1869"/>
    <cellStyle name="Separador de milhares 2 4 4" xfId="1870"/>
    <cellStyle name="Separador de milhares 2 5" xfId="141"/>
    <cellStyle name="Separador de milhares 2 6" xfId="142"/>
    <cellStyle name="Separador de milhares 2 7" xfId="1981"/>
    <cellStyle name="Separador de milhares 3" xfId="143"/>
    <cellStyle name="Separador de milhares 3 2" xfId="144"/>
    <cellStyle name="Separador de milhares 3 2 2" xfId="145"/>
    <cellStyle name="Separador de milhares 3 3" xfId="146"/>
    <cellStyle name="Separador de milhares 3_BIO-0033-09-PHILLIPS Recife" xfId="147"/>
    <cellStyle name="Separador de milhares 4" xfId="148"/>
    <cellStyle name="Separador de milhares 4 2" xfId="149"/>
    <cellStyle name="Separador de milhares 4 3" xfId="1871"/>
    <cellStyle name="Separador de milhares 4 4" xfId="1872"/>
    <cellStyle name="Separador de milhares 5" xfId="150"/>
    <cellStyle name="Separador de milhares 5 2" xfId="1873"/>
    <cellStyle name="Separador de milhares 5 2 10" xfId="1874"/>
    <cellStyle name="Separador de milhares 5 2 2" xfId="1875"/>
    <cellStyle name="Separador de milhares 5 2 3" xfId="1876"/>
    <cellStyle name="Separador de milhares 5 2 4" xfId="1877"/>
    <cellStyle name="Separador de milhares 5 2 5" xfId="1878"/>
    <cellStyle name="Separador de milhares 5 2 6" xfId="1879"/>
    <cellStyle name="Separador de milhares 5 2 7" xfId="1880"/>
    <cellStyle name="Separador de milhares 5 2 8" xfId="1881"/>
    <cellStyle name="Separador de milhares 5 2 9" xfId="1882"/>
    <cellStyle name="Separador de milhares 5 3" xfId="1883"/>
    <cellStyle name="Separador de milhares 6" xfId="151"/>
    <cellStyle name="Separador de milhares 6 2" xfId="1884"/>
    <cellStyle name="Separador de milhares 6 3" xfId="1885"/>
    <cellStyle name="Separador de milhares 7" xfId="152"/>
    <cellStyle name="Separador de milhares 8" xfId="153"/>
    <cellStyle name="Separador de milhares 9" xfId="154"/>
    <cellStyle name="Separador de milhares?M02 (2)_S04_3  Geração GANUN" xfId="1886"/>
    <cellStyle name="Separador de milhares㯟M02 (2)_S04_3  Geração GANUN" xfId="1887"/>
    <cellStyle name="Sheet Title" xfId="1888"/>
    <cellStyle name="ssubtitulo" xfId="155"/>
    <cellStyle name="Standard_NEGS" xfId="1889"/>
    <cellStyle name="subhead" xfId="1890"/>
    <cellStyle name="subtitulo" xfId="156"/>
    <cellStyle name="Sub-Título" xfId="157"/>
    <cellStyle name="Texto de advertencia" xfId="1891"/>
    <cellStyle name="Texto de Aviso 2" xfId="158"/>
    <cellStyle name="Texto de Aviso 2 2" xfId="1892"/>
    <cellStyle name="Texto de Aviso 3" xfId="1893"/>
    <cellStyle name="Texto Explicativo 2" xfId="159"/>
    <cellStyle name="Texto Explicativo 2 2" xfId="1894"/>
    <cellStyle name="Texto Explicativo 3" xfId="1895"/>
    <cellStyle name="þ_x0011_ÌÇ$eý—&amp;Hýx_x0001_îÔÇ_x000b__x000f__x0001__x0001_" xfId="1896"/>
    <cellStyle name="þ_x0011_ÌÇ$eý—&amp;Hýx_x0001_îÔÇ_x000b__x000f__x0001__x0001_ 2" xfId="1897"/>
    <cellStyle name="þ_x0011_ÌÇ$eý—&amp;Hýx_x0001_îÔÇ_x000b__x000f__x0001__x0001_ 2 2" xfId="1898"/>
    <cellStyle name="þ_x0011_ÌÇ$eý—&amp;Hýx_x0001_îÔÇ_x000b__x000f__x0001__x0001_ 2 3" xfId="1899"/>
    <cellStyle name="Title" xfId="1900"/>
    <cellStyle name="Title 2" xfId="1901"/>
    <cellStyle name="titulo" xfId="160"/>
    <cellStyle name="Título 1 2" xfId="161"/>
    <cellStyle name="Título 1 2 2" xfId="1902"/>
    <cellStyle name="Título 2 2" xfId="162"/>
    <cellStyle name="Título 2 2 2" xfId="1903"/>
    <cellStyle name="Título 3 2" xfId="163"/>
    <cellStyle name="Título 3 2 2" xfId="1904"/>
    <cellStyle name="Título 4 2" xfId="164"/>
    <cellStyle name="Título 4 2 2" xfId="1905"/>
    <cellStyle name="Título 5" xfId="165"/>
    <cellStyle name="Título 5 2" xfId="1906"/>
    <cellStyle name="Titulo1" xfId="166"/>
    <cellStyle name="Titulo2" xfId="167"/>
    <cellStyle name="titulomov" xfId="168"/>
    <cellStyle name="Todos" xfId="169"/>
    <cellStyle name="Total 2" xfId="170"/>
    <cellStyle name="Total 2 2" xfId="1907"/>
    <cellStyle name="Total 2 3" xfId="1908"/>
    <cellStyle name="Total 3" xfId="1909"/>
    <cellStyle name="totalbalan" xfId="171"/>
    <cellStyle name="Verificar Célula" xfId="1910"/>
    <cellStyle name="Vírgula" xfId="172" builtinId="3"/>
    <cellStyle name="Vírgula 10" xfId="1911"/>
    <cellStyle name="Vírgula 10 2" xfId="1912"/>
    <cellStyle name="Vírgula 11" xfId="1913"/>
    <cellStyle name="Vírgula 12" xfId="1914"/>
    <cellStyle name="Vírgula 13" xfId="1915"/>
    <cellStyle name="Vírgula 14" xfId="1916"/>
    <cellStyle name="Vírgula 15" xfId="1917"/>
    <cellStyle name="Vírgula 16" xfId="1918"/>
    <cellStyle name="Vírgula 17" xfId="1919"/>
    <cellStyle name="Vírgula 18" xfId="1920"/>
    <cellStyle name="Vírgula 19" xfId="1921"/>
    <cellStyle name="Vírgula 2" xfId="173"/>
    <cellStyle name="Vírgula 2 10" xfId="1922"/>
    <cellStyle name="Vírgula 2 11" xfId="1923"/>
    <cellStyle name="Vírgula 2 12" xfId="1924"/>
    <cellStyle name="Vírgula 2 13" xfId="1925"/>
    <cellStyle name="Vírgula 2 14" xfId="1926"/>
    <cellStyle name="Vírgula 2 15" xfId="1927"/>
    <cellStyle name="Vírgula 2 16" xfId="1928"/>
    <cellStyle name="Vírgula 2 17" xfId="1929"/>
    <cellStyle name="Vírgula 2 18" xfId="1930"/>
    <cellStyle name="Vírgula 2 2" xfId="174"/>
    <cellStyle name="Vírgula 2 2 2" xfId="1931"/>
    <cellStyle name="Vírgula 2 2 2 2" xfId="1932"/>
    <cellStyle name="Vírgula 2 2 3" xfId="1933"/>
    <cellStyle name="Vírgula 2 2 3 2" xfId="1934"/>
    <cellStyle name="Vírgula 2 2 4" xfId="1935"/>
    <cellStyle name="Vírgula 2 2 5" xfId="1936"/>
    <cellStyle name="Vírgula 2 3" xfId="1937"/>
    <cellStyle name="Vírgula 2 3 2" xfId="1938"/>
    <cellStyle name="Vírgula 2 4" xfId="1939"/>
    <cellStyle name="Vírgula 2 4 2" xfId="1940"/>
    <cellStyle name="Vírgula 2 5" xfId="1941"/>
    <cellStyle name="Vírgula 2 6" xfId="1942"/>
    <cellStyle name="Vírgula 2 7" xfId="1943"/>
    <cellStyle name="Vírgula 2 8" xfId="1944"/>
    <cellStyle name="Vírgula 2 9" xfId="1945"/>
    <cellStyle name="Vírgula 20" xfId="1946"/>
    <cellStyle name="Vírgula 3" xfId="1947"/>
    <cellStyle name="Vírgula 3 2" xfId="1948"/>
    <cellStyle name="Vírgula 3 2 2" xfId="1949"/>
    <cellStyle name="Vírgula 3 2 3" xfId="1950"/>
    <cellStyle name="Vírgula 3 3" xfId="1951"/>
    <cellStyle name="Vírgula 3 4" xfId="1952"/>
    <cellStyle name="Vírgula 3 5" xfId="1953"/>
    <cellStyle name="Vírgula 4" xfId="1954"/>
    <cellStyle name="Vírgula 4 2" xfId="1955"/>
    <cellStyle name="Vírgula 4 3" xfId="1956"/>
    <cellStyle name="Vírgula 4 4" xfId="1957"/>
    <cellStyle name="Vírgula 5" xfId="1958"/>
    <cellStyle name="Vírgula 5 2" xfId="1959"/>
    <cellStyle name="Vírgula 5 3" xfId="1960"/>
    <cellStyle name="Vírgula 5 4" xfId="1961"/>
    <cellStyle name="Vírgula 6" xfId="1962"/>
    <cellStyle name="Vírgula 6 2" xfId="1963"/>
    <cellStyle name="Vírgula 6 3" xfId="1964"/>
    <cellStyle name="Vírgula 7" xfId="1965"/>
    <cellStyle name="Vírgula 7 2" xfId="1966"/>
    <cellStyle name="Vírgula 7 3" xfId="1967"/>
    <cellStyle name="Vírgula 8" xfId="1968"/>
    <cellStyle name="Vírgula 8 2" xfId="1969"/>
    <cellStyle name="Vírgula 9" xfId="1970"/>
    <cellStyle name="Vírgula 9 2" xfId="1971"/>
    <cellStyle name="Währung [0]_Tabelle1" xfId="1972"/>
    <cellStyle name="Währung_Tabelle1" xfId="1973"/>
    <cellStyle name="Warning Text" xfId="1974"/>
    <cellStyle name="Warning Text 2" xfId="1975"/>
    <cellStyle name="Warning Text 3" xfId="1976"/>
    <cellStyle name="ZERO" xfId="175"/>
    <cellStyle name="zero = - [0]" xfId="176"/>
    <cellStyle name="ZERO = - [1]" xfId="177"/>
    <cellStyle name="ZERO = [-]" xfId="178"/>
    <cellStyle name="ZERO_~6189911" xfId="1977"/>
    <cellStyle name="쉼표_DTCF7" xfId="1978"/>
    <cellStyle name="콤마 [0]_97MBO" xfId="1979"/>
    <cellStyle name="콤마_97MBO" xfId="198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3955678</xdr:colOff>
      <xdr:row>0</xdr:row>
      <xdr:rowOff>168649</xdr:rowOff>
    </xdr:from>
    <xdr:to>
      <xdr:col>3</xdr:col>
      <xdr:colOff>351306</xdr:colOff>
      <xdr:row>1</xdr:row>
      <xdr:rowOff>82924</xdr:rowOff>
    </xdr:to>
    <xdr:pic>
      <xdr:nvPicPr>
        <xdr:cNvPr id="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8678" y="168649"/>
          <a:ext cx="1046069" cy="8107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83439</xdr:colOff>
      <xdr:row>1</xdr:row>
      <xdr:rowOff>381</xdr:rowOff>
    </xdr:from>
    <xdr:to>
      <xdr:col>1</xdr:col>
      <xdr:colOff>520446</xdr:colOff>
      <xdr:row>3</xdr:row>
      <xdr:rowOff>151638</xdr:rowOff>
    </xdr:to>
    <xdr:pic>
      <xdr:nvPicPr>
        <xdr:cNvPr id="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439" y="124206"/>
          <a:ext cx="532257" cy="532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1</xdr:row>
      <xdr:rowOff>85725</xdr:rowOff>
    </xdr:from>
    <xdr:to>
      <xdr:col>1</xdr:col>
      <xdr:colOff>2190750</xdr:colOff>
      <xdr:row>7</xdr:row>
      <xdr:rowOff>19050</xdr:rowOff>
    </xdr:to>
    <xdr:pic>
      <xdr:nvPicPr>
        <xdr:cNvPr id="2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209550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f-cub01\user\Cubat&#227;o\Per&#237;odo%20Base\Relatorio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ARI%20-%20ABS/JARI/Transporte/Observa&#231;&#245;es/Carga%20e%20Descarg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Karla\Documents\comissa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EG\DEPEG_O\GER_R$_04\RGERALR$-r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ARI%20-%20ABS/JARI/Transporte/Observa&#231;&#245;es/Observa&#231;&#245;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EG\DEPEG_O\GER_R$_04\emprestimosaplic_MENSAL_dc15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EG\DEPEG_O\GER_R$_04\balan&#231;o_societ&#225;rio_mens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bsa\corporate\usr\excel\FLORESTAL%202000\RELFLOR_R$\RELFLO_R$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io/Desktop/Pasta%20de%20Trabalho%20-%20Jari/Silvicultura%20e%20Viveiro/Planilha%20de%20Custos/Planilha%20Composi&#231;&#227;o%20Pre&#231;os%20-%20SILVICULTURA%20Vers&#227;o%205.0%20SUZAN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u&#225;rios\ebegalli\Desktop\PROJETOS%202013\GEDOP\Negocia&#231;&#227;o%20Manut.%20JS\TARIFADOR%20NEG%20CHAPADINHA_PROPOSTASUZ_tabel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o%20Custos/Colheita%20e%20Abastecimento/01%20Planejamento/01%20Programa&#231;&#227;o/ADMINISTRADOR/PROJETOS/Gest&#227;o%20Empresarial/CITROVITA/VA%20BSC%20Agr&#237;cola%20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quivos%20Jacimar\Planilhas\Fibria%20Aracruz\PLANILHAS%20FIBRIA%20Lucro%20sobre%20Cust.%20Oper\Fibria%20-%20Envio%20-%2023-11-2010\Fibria%20-%20Envio%20-%2004-10-2010\EMFLORA\FIBRIA\Aracruz%20-%202005\ENCARGOS%20SOCIA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rquivos%20Jacimar/Planilhas/Fibria%20Aracruz/PLANILHAS%20FIBRIA%20Lucro%20sobre%20Cust.%20Oper/Fibria%20-%20Envio%20-%2023-11-2010/Fibria%20-%20Envio%20-%2004-10-2010/EMFLORA/FIBRIA/Aracruz%20-%202005/ENCARGOS%20SOCIA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quivos%20Jacimar\Planilhas\Fibria%20Aracruz\PLANILHAS%20FIBRIA%20Lucro%20sobre%20Cust.%20Oper\Fibria%20-%20Envio%20-%2023-11-2010\Fibria%20-%20Envio%20-%2004-10-2010\EMFLORA\FIBRIA\Aracruz%20-%202005\temp\tes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rquivos%20Jacimar/Planilhas/Fibria%20Aracruz/PLANILHAS%20FIBRIA%20Lucro%20sobre%20Cust.%20Oper/Fibria%20-%20Envio%20-%2023-11-2010/Fibria%20-%20Envio%20-%2004-10-2010/EMFLORA/FIBRIA/Aracruz%20-%202005/temp/tes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"/>
      <sheetName val="ACOMP"/>
      <sheetName val="Desp.OP"/>
      <sheetName val="CAP.NOMINAL"/>
      <sheetName val="FUNC-PI"/>
      <sheetName val="FUNC-PII"/>
      <sheetName val="PADR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ações"/>
      <sheetName val="Gráf observações"/>
      <sheetName val="Rendimentos"/>
      <sheetName val="Carga e descarga"/>
      <sheetName val="MGB-Ciclos"/>
      <sheetName val="MGB-CargaDescar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comissao"/>
    </sheetNames>
    <definedNames>
      <definedName name="mesarq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ódulo1"/>
      <sheetName val="EBTDA (MES)"/>
      <sheetName val="RESUMODC"/>
      <sheetName val="Desemp."/>
      <sheetName val="INDICADORES"/>
      <sheetName val="EBTDA"/>
      <sheetName val="Balanço"/>
      <sheetName val="dre2000-01"/>
      <sheetName val="VENDAS (2000-01)"/>
      <sheetName val="Result_R$"/>
      <sheetName val="OBS"/>
      <sheetName val="Result_tSA"/>
      <sheetName val="VENDAS"/>
      <sheetName val="VENDAS (USS)"/>
      <sheetName val="C.FIXO"/>
      <sheetName val="GSD"/>
      <sheetName val="Desp_Com"/>
      <sheetName val="Ad_Flo_Tri"/>
      <sheetName val="Contas_Fin"/>
      <sheetName val="RGERALR$-rr"/>
    </sheetNames>
    <definedNames>
      <definedName name="mesarq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s"/>
      <sheetName val="Observações"/>
      <sheetName val="Gráficos"/>
      <sheetName val="Gráficos (4)"/>
      <sheetName val="Resumo Transporte"/>
      <sheetName val="Transporte"/>
      <sheetName val="Aux Transp"/>
      <sheetName val="Atividades_e_Preços"/>
      <sheetName val="Carga_e_descarga"/>
      <sheetName val="Plan1"/>
      <sheetName val="Transporte (2)"/>
      <sheetName val="FWD"/>
      <sheetName val="HVT"/>
      <sheetName val="Skid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  <sheetName val="saphiddenvaluecache"/>
      <sheetName val="saphiddenbackup"/>
      <sheetName val="saphiddenpivotdefinition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9">
          <cell r="A39" t="str">
            <v>X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RESULTADO"/>
      <sheetName val="BALANÇO_DETALHES"/>
      <sheetName val="sapactivexlhiddensheet"/>
      <sheetName val="RESULTADO (2)"/>
    </sheetNames>
    <sheetDataSet>
      <sheetData sheetId="0"/>
      <sheetData sheetId="1"/>
      <sheetData sheetId="2"/>
      <sheetData sheetId="3" refreshError="1">
        <row r="39">
          <cell r="B39" t="str">
            <v>X</v>
          </cell>
          <cell r="C39" t="str">
            <v>X</v>
          </cell>
          <cell r="D39" t="str">
            <v>X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INDICE-1"/>
      <sheetName val="PRO_FLOR"/>
      <sheetName val="PROD_ENTR"/>
      <sheetName val="COL_TRANS"/>
      <sheetName val="COLT"/>
      <sheetName val="COLBO"/>
      <sheetName val="COLG"/>
      <sheetName val="COLSM"/>
      <sheetName val="COLSB"/>
      <sheetName val="MOV_PAT"/>
      <sheetName val="FRETE"/>
      <sheetName val="FRETE(1)"/>
      <sheetName val="ESTR"/>
      <sheetName val="EXAU_TAX"/>
      <sheetName val="SILVT"/>
      <sheetName val="SILV_BO"/>
      <sheetName val="SILV_SB"/>
      <sheetName val="SILV_GN"/>
      <sheetName val="VIV"/>
      <sheetName val="ADM_CT"/>
      <sheetName val="ADM_LT"/>
      <sheetName val="ADML_BO"/>
      <sheetName val="ADML_GN"/>
      <sheetName val="ADML_SB"/>
      <sheetName val="ADML_SM"/>
      <sheetName val="Pesquisa"/>
      <sheetName val="Outras"/>
      <sheetName val="Mad_Terc"/>
      <sheetName val="Fomento"/>
      <sheetName val="Serv_Fab"/>
      <sheetName val="Serv_Fab (2)"/>
      <sheetName val="Mecan"/>
      <sheetName val="LOGISTICA"/>
      <sheetName val="SFL"/>
      <sheetName val="DEOPE"/>
      <sheetName val="BO"/>
      <sheetName val="GH"/>
      <sheetName val="SM"/>
      <sheetName val="SB"/>
      <sheetName val="SFL (2)"/>
      <sheetName val="DEOPE (2)"/>
      <sheetName val="BO (2)"/>
      <sheetName val="GH (2)"/>
      <sheetName val="SM (2)"/>
      <sheetName val="SB (2)"/>
      <sheetName val="VIVSIL"/>
      <sheetName val="SILV"/>
      <sheetName val="FOM"/>
      <sheetName val="M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">
          <cell r="A1" t="str">
            <v>CUSTO MADEIRA POSTO FÁBRICA - SFL</v>
          </cell>
        </row>
      </sheetData>
      <sheetData sheetId="41" refreshError="1">
        <row r="1">
          <cell r="A1" t="str">
            <v>CUSTO MADEIRA POSTO FÁBRICA - DEOPE</v>
          </cell>
        </row>
      </sheetData>
      <sheetData sheetId="42" refreshError="1">
        <row r="1">
          <cell r="A1" t="str">
            <v>CUSTO MADEIRA POSTO FÁBRICA - BELO ORIENTE</v>
          </cell>
        </row>
      </sheetData>
      <sheetData sheetId="43" refreshError="1">
        <row r="1">
          <cell r="A1" t="str">
            <v>CUSTO MADEIRA POSTO FÁBRICA - GUANHÃES</v>
          </cell>
        </row>
      </sheetData>
      <sheetData sheetId="44" refreshError="1">
        <row r="1">
          <cell r="A1" t="str">
            <v>CUSTO MADEIRA POSTO FÁBRICA - SÃO MATEUS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ZANO X PRESTADOR"/>
      <sheetName val="SUZANO"/>
      <sheetName val="PRESTADOR"/>
      <sheetName val="Cad Vida Util p Recurso"/>
      <sheetName val="Cad Valor p Recurso"/>
      <sheetName val="Lotação Recurso X Ativ"/>
      <sheetName val="Regime Tributação"/>
      <sheetName val="Programação p Atividade"/>
      <sheetName val="Rendim MObra"/>
      <sheetName val="Rendim Maquina"/>
      <sheetName val="Flexibilidade &amp; Tx Adm"/>
      <sheetName val="Cad Salarios"/>
      <sheetName val="Cad Encargos"/>
      <sheetName val="Cad Beneficios"/>
      <sheetName val="Lotação Pessoas X Ativ"/>
      <sheetName val="Cadastro Funções"/>
      <sheetName val="Cad Atividade"/>
      <sheetName val="Cad Prestador"/>
      <sheetName val="Cad Região"/>
      <sheetName val="Cad Nucleo"/>
      <sheetName val="Cad Gleba"/>
      <sheetName val="Cad Fazenda"/>
      <sheetName val="Cad Atividade p Prest"/>
      <sheetName val="REFERENCIA"/>
      <sheetName val="RESERVA"/>
    </sheetNames>
    <sheetDataSet>
      <sheetData sheetId="0" refreshError="1"/>
      <sheetData sheetId="1" refreshError="1">
        <row r="7">
          <cell r="X7" t="str">
            <v>UROPHILA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4">
          <cell r="B4" t="str">
            <v>CODESTRA</v>
          </cell>
          <cell r="C4">
            <v>1</v>
          </cell>
          <cell r="D4" t="str">
            <v>Adubação cobert manual</v>
          </cell>
        </row>
        <row r="5">
          <cell r="B5" t="str">
            <v>CODESTRA</v>
          </cell>
          <cell r="C5">
            <v>2</v>
          </cell>
        </row>
        <row r="6">
          <cell r="B6" t="str">
            <v>CODESTRA</v>
          </cell>
          <cell r="C6">
            <v>3</v>
          </cell>
        </row>
        <row r="7">
          <cell r="B7" t="str">
            <v>CODESTRA</v>
          </cell>
          <cell r="C7">
            <v>4</v>
          </cell>
        </row>
        <row r="8">
          <cell r="B8" t="str">
            <v>CODESTRA</v>
          </cell>
          <cell r="C8">
            <v>5</v>
          </cell>
        </row>
        <row r="9">
          <cell r="B9" t="str">
            <v>BRASIL VERDE</v>
          </cell>
          <cell r="C9">
            <v>6</v>
          </cell>
        </row>
        <row r="10">
          <cell r="B10" t="str">
            <v>BRASIL VERDE</v>
          </cell>
          <cell r="C10">
            <v>7</v>
          </cell>
        </row>
        <row r="11">
          <cell r="B11" t="str">
            <v>BRASIL VERDE</v>
          </cell>
          <cell r="C11">
            <v>8</v>
          </cell>
        </row>
        <row r="12">
          <cell r="B12" t="str">
            <v>BRASIL VERDE</v>
          </cell>
          <cell r="C12">
            <v>9</v>
          </cell>
        </row>
        <row r="13">
          <cell r="B13" t="str">
            <v>BRASIL VERDE</v>
          </cell>
          <cell r="C13">
            <v>10</v>
          </cell>
        </row>
        <row r="14">
          <cell r="B14" t="str">
            <v>BRASIL VERDE</v>
          </cell>
          <cell r="C14">
            <v>11</v>
          </cell>
        </row>
        <row r="15">
          <cell r="B15" t="str">
            <v>BRASIL VERDE</v>
          </cell>
          <cell r="C15">
            <v>12</v>
          </cell>
        </row>
        <row r="16">
          <cell r="B16" t="str">
            <v>BRASIL VERDE</v>
          </cell>
          <cell r="C16">
            <v>13</v>
          </cell>
        </row>
        <row r="17">
          <cell r="B17" t="str">
            <v>BRASIL VERDE</v>
          </cell>
          <cell r="C17">
            <v>14</v>
          </cell>
        </row>
        <row r="18">
          <cell r="B18" t="str">
            <v>BRASIL VERDE</v>
          </cell>
          <cell r="C18">
            <v>15</v>
          </cell>
        </row>
        <row r="19">
          <cell r="B19" t="str">
            <v>BRASIL VERDE</v>
          </cell>
          <cell r="C19">
            <v>16</v>
          </cell>
        </row>
        <row r="20">
          <cell r="B20" t="str">
            <v>ELIANE</v>
          </cell>
          <cell r="C20">
            <v>17</v>
          </cell>
        </row>
        <row r="21">
          <cell r="B21" t="str">
            <v>ELIANE</v>
          </cell>
          <cell r="C21">
            <v>18</v>
          </cell>
        </row>
        <row r="22">
          <cell r="B22" t="str">
            <v>ELIANE</v>
          </cell>
          <cell r="C22">
            <v>19</v>
          </cell>
        </row>
        <row r="23">
          <cell r="B23" t="str">
            <v>ELIANE</v>
          </cell>
          <cell r="C23">
            <v>20</v>
          </cell>
        </row>
        <row r="24">
          <cell r="B24" t="str">
            <v>ELIANE</v>
          </cell>
          <cell r="C24">
            <v>21</v>
          </cell>
        </row>
        <row r="25">
          <cell r="B25" t="str">
            <v>ELIANE</v>
          </cell>
          <cell r="C25">
            <v>22</v>
          </cell>
        </row>
        <row r="26">
          <cell r="B26" t="str">
            <v>ELIANE</v>
          </cell>
          <cell r="C26">
            <v>23</v>
          </cell>
        </row>
        <row r="27">
          <cell r="B27" t="str">
            <v>ELIANE</v>
          </cell>
          <cell r="C27">
            <v>24</v>
          </cell>
        </row>
        <row r="28">
          <cell r="B28" t="str">
            <v>ELIANE</v>
          </cell>
          <cell r="C28">
            <v>25</v>
          </cell>
        </row>
        <row r="29">
          <cell r="B29" t="str">
            <v>ELIANE</v>
          </cell>
          <cell r="C29">
            <v>26</v>
          </cell>
        </row>
        <row r="30">
          <cell r="B30" t="str">
            <v>ELIANE</v>
          </cell>
          <cell r="C30">
            <v>27</v>
          </cell>
        </row>
        <row r="31">
          <cell r="B31" t="str">
            <v>ELIANE</v>
          </cell>
          <cell r="C31">
            <v>28</v>
          </cell>
        </row>
        <row r="32">
          <cell r="B32" t="str">
            <v>ELIANE</v>
          </cell>
          <cell r="C32">
            <v>29</v>
          </cell>
        </row>
        <row r="33">
          <cell r="B33" t="str">
            <v>ELIANE</v>
          </cell>
          <cell r="C33">
            <v>30</v>
          </cell>
        </row>
        <row r="34">
          <cell r="B34" t="str">
            <v>ELIANE</v>
          </cell>
          <cell r="C34">
            <v>31</v>
          </cell>
        </row>
        <row r="35">
          <cell r="B35" t="str">
            <v>ELIANE</v>
          </cell>
          <cell r="C35">
            <v>32</v>
          </cell>
        </row>
        <row r="36">
          <cell r="B36" t="str">
            <v>ELIANE</v>
          </cell>
          <cell r="C36">
            <v>33</v>
          </cell>
        </row>
        <row r="37">
          <cell r="B37" t="str">
            <v>ELIANE</v>
          </cell>
          <cell r="C37">
            <v>34</v>
          </cell>
        </row>
        <row r="38">
          <cell r="B38" t="str">
            <v>ELIANE</v>
          </cell>
          <cell r="C38">
            <v>35</v>
          </cell>
        </row>
        <row r="39">
          <cell r="B39" t="str">
            <v>ELIANE</v>
          </cell>
          <cell r="C39">
            <v>36</v>
          </cell>
        </row>
        <row r="40">
          <cell r="B40" t="str">
            <v>ELIANE</v>
          </cell>
          <cell r="C40">
            <v>37</v>
          </cell>
        </row>
        <row r="41">
          <cell r="B41" t="str">
            <v>ELIANE</v>
          </cell>
          <cell r="C41">
            <v>38</v>
          </cell>
        </row>
        <row r="42">
          <cell r="B42" t="str">
            <v>ELIANE</v>
          </cell>
          <cell r="C42">
            <v>39</v>
          </cell>
        </row>
        <row r="43">
          <cell r="B43" t="str">
            <v>ELIANE</v>
          </cell>
          <cell r="C43">
            <v>40</v>
          </cell>
        </row>
        <row r="44">
          <cell r="B44" t="str">
            <v>ELIANE</v>
          </cell>
          <cell r="C44">
            <v>41</v>
          </cell>
        </row>
        <row r="45">
          <cell r="B45" t="str">
            <v>ELIANE</v>
          </cell>
          <cell r="C45">
            <v>42</v>
          </cell>
        </row>
        <row r="46">
          <cell r="B46" t="str">
            <v>ELIANE</v>
          </cell>
          <cell r="C46">
            <v>43</v>
          </cell>
        </row>
        <row r="47">
          <cell r="B47" t="str">
            <v>ELIANE</v>
          </cell>
          <cell r="C47">
            <v>44</v>
          </cell>
        </row>
        <row r="48">
          <cell r="B48" t="str">
            <v>JUREMA</v>
          </cell>
          <cell r="C48">
            <v>45</v>
          </cell>
        </row>
        <row r="49">
          <cell r="B49" t="str">
            <v>JUREMA</v>
          </cell>
          <cell r="C49">
            <v>46</v>
          </cell>
        </row>
        <row r="50">
          <cell r="B50" t="str">
            <v>JUREMA</v>
          </cell>
          <cell r="C50">
            <v>47</v>
          </cell>
        </row>
        <row r="51">
          <cell r="B51" t="str">
            <v>JUREMA</v>
          </cell>
          <cell r="C51">
            <v>48</v>
          </cell>
        </row>
        <row r="52">
          <cell r="B52" t="str">
            <v>JUREMA</v>
          </cell>
          <cell r="C52">
            <v>49</v>
          </cell>
        </row>
        <row r="53">
          <cell r="B53" t="str">
            <v>JUREMA</v>
          </cell>
          <cell r="C53">
            <v>50</v>
          </cell>
        </row>
        <row r="54">
          <cell r="B54" t="str">
            <v>JUREMA</v>
          </cell>
          <cell r="C54">
            <v>51</v>
          </cell>
        </row>
        <row r="55">
          <cell r="B55" t="str">
            <v>JUREMA</v>
          </cell>
          <cell r="C55">
            <v>52</v>
          </cell>
        </row>
        <row r="56">
          <cell r="B56" t="str">
            <v>JUREMA</v>
          </cell>
          <cell r="C56">
            <v>53</v>
          </cell>
        </row>
        <row r="57">
          <cell r="B57" t="str">
            <v>JUREMA</v>
          </cell>
          <cell r="C57">
            <v>54</v>
          </cell>
        </row>
        <row r="58">
          <cell r="B58" t="str">
            <v>JUREMA</v>
          </cell>
          <cell r="C58">
            <v>55</v>
          </cell>
        </row>
        <row r="59">
          <cell r="B59" t="str">
            <v>JUREMA</v>
          </cell>
          <cell r="C59">
            <v>56</v>
          </cell>
        </row>
        <row r="60">
          <cell r="B60" t="str">
            <v>JUREMA</v>
          </cell>
          <cell r="C60">
            <v>57</v>
          </cell>
        </row>
        <row r="61">
          <cell r="B61" t="str">
            <v>JUREMA</v>
          </cell>
          <cell r="C61">
            <v>58</v>
          </cell>
        </row>
        <row r="62">
          <cell r="B62" t="str">
            <v>JUREMA</v>
          </cell>
          <cell r="C62">
            <v>59</v>
          </cell>
        </row>
        <row r="63">
          <cell r="B63" t="str">
            <v>JUREMA</v>
          </cell>
          <cell r="C63">
            <v>60</v>
          </cell>
        </row>
        <row r="64">
          <cell r="B64" t="str">
            <v>JUREMA</v>
          </cell>
          <cell r="C64">
            <v>61</v>
          </cell>
        </row>
        <row r="65">
          <cell r="B65" t="str">
            <v>JUREMA</v>
          </cell>
          <cell r="C65">
            <v>62</v>
          </cell>
        </row>
        <row r="66">
          <cell r="B66" t="str">
            <v>JUREMA</v>
          </cell>
          <cell r="C66">
            <v>63</v>
          </cell>
        </row>
        <row r="67">
          <cell r="B67" t="str">
            <v>JUREMA</v>
          </cell>
          <cell r="C67">
            <v>64</v>
          </cell>
        </row>
        <row r="68">
          <cell r="B68" t="str">
            <v>JUREMA</v>
          </cell>
          <cell r="C68">
            <v>65</v>
          </cell>
        </row>
        <row r="69">
          <cell r="B69" t="str">
            <v>JUREMA</v>
          </cell>
          <cell r="C69">
            <v>66</v>
          </cell>
        </row>
        <row r="70">
          <cell r="B70" t="str">
            <v>JUREMA</v>
          </cell>
          <cell r="C70">
            <v>67</v>
          </cell>
        </row>
        <row r="71">
          <cell r="B71" t="str">
            <v>JUREMA</v>
          </cell>
          <cell r="C71">
            <v>68</v>
          </cell>
        </row>
        <row r="72">
          <cell r="B72" t="str">
            <v>JFI</v>
          </cell>
          <cell r="C72">
            <v>69</v>
          </cell>
        </row>
        <row r="73">
          <cell r="B73" t="str">
            <v>JFI</v>
          </cell>
          <cell r="C73">
            <v>70</v>
          </cell>
        </row>
        <row r="74">
          <cell r="B74" t="str">
            <v>JFI</v>
          </cell>
          <cell r="C74">
            <v>71</v>
          </cell>
        </row>
        <row r="75">
          <cell r="B75" t="str">
            <v>JFI</v>
          </cell>
          <cell r="C75">
            <v>72</v>
          </cell>
        </row>
        <row r="76">
          <cell r="B76" t="str">
            <v>JFI</v>
          </cell>
          <cell r="C76">
            <v>73</v>
          </cell>
        </row>
        <row r="77">
          <cell r="B77" t="str">
            <v>JFI</v>
          </cell>
          <cell r="C77">
            <v>74</v>
          </cell>
        </row>
        <row r="78">
          <cell r="B78" t="str">
            <v>JFI</v>
          </cell>
          <cell r="C78">
            <v>75</v>
          </cell>
        </row>
        <row r="79">
          <cell r="B79" t="str">
            <v>JFI</v>
          </cell>
          <cell r="C79">
            <v>76</v>
          </cell>
        </row>
        <row r="80">
          <cell r="B80" t="str">
            <v>JFI</v>
          </cell>
          <cell r="C80">
            <v>77</v>
          </cell>
        </row>
        <row r="81">
          <cell r="B81" t="str">
            <v>JFI</v>
          </cell>
          <cell r="C81">
            <v>78</v>
          </cell>
        </row>
        <row r="82">
          <cell r="B82" t="str">
            <v>JFI</v>
          </cell>
          <cell r="C82">
            <v>79</v>
          </cell>
        </row>
        <row r="83">
          <cell r="B83" t="str">
            <v>JFI</v>
          </cell>
          <cell r="C83">
            <v>80</v>
          </cell>
        </row>
        <row r="84">
          <cell r="B84" t="str">
            <v>JFI</v>
          </cell>
          <cell r="C84">
            <v>81</v>
          </cell>
        </row>
        <row r="85">
          <cell r="B85" t="str">
            <v>JFI</v>
          </cell>
          <cell r="C85">
            <v>82</v>
          </cell>
        </row>
        <row r="86">
          <cell r="B86" t="str">
            <v>JFI</v>
          </cell>
          <cell r="C86">
            <v>83</v>
          </cell>
        </row>
        <row r="87">
          <cell r="B87" t="str">
            <v>JFI</v>
          </cell>
          <cell r="C87">
            <v>84</v>
          </cell>
        </row>
        <row r="88">
          <cell r="B88" t="str">
            <v>JFI</v>
          </cell>
          <cell r="C88">
            <v>85</v>
          </cell>
        </row>
        <row r="89">
          <cell r="B89" t="str">
            <v>JFI</v>
          </cell>
          <cell r="C89">
            <v>86</v>
          </cell>
        </row>
        <row r="90">
          <cell r="B90" t="str">
            <v>JFI</v>
          </cell>
          <cell r="C90">
            <v>87</v>
          </cell>
        </row>
        <row r="91">
          <cell r="B91" t="str">
            <v>JFI</v>
          </cell>
          <cell r="C91">
            <v>88</v>
          </cell>
        </row>
        <row r="92">
          <cell r="B92" t="str">
            <v>JFI</v>
          </cell>
          <cell r="C92">
            <v>89</v>
          </cell>
        </row>
        <row r="93">
          <cell r="B93" t="str">
            <v>JFI</v>
          </cell>
          <cell r="C93">
            <v>90</v>
          </cell>
        </row>
        <row r="94">
          <cell r="B94" t="str">
            <v>JFI</v>
          </cell>
          <cell r="C94">
            <v>91</v>
          </cell>
        </row>
        <row r="95">
          <cell r="B95" t="str">
            <v>JFI</v>
          </cell>
          <cell r="C95">
            <v>92</v>
          </cell>
        </row>
        <row r="96">
          <cell r="B96" t="str">
            <v>JFI</v>
          </cell>
          <cell r="C96">
            <v>93</v>
          </cell>
        </row>
        <row r="97">
          <cell r="B97" t="str">
            <v>CIAPPINA</v>
          </cell>
          <cell r="C97">
            <v>94</v>
          </cell>
        </row>
        <row r="98">
          <cell r="B98" t="str">
            <v>CIAPPINA</v>
          </cell>
          <cell r="C98">
            <v>95</v>
          </cell>
        </row>
        <row r="99">
          <cell r="B99" t="str">
            <v>SUZANO</v>
          </cell>
          <cell r="C99">
            <v>96</v>
          </cell>
        </row>
        <row r="100">
          <cell r="B100" t="str">
            <v>SUZANO</v>
          </cell>
          <cell r="C100">
            <v>97</v>
          </cell>
        </row>
        <row r="101">
          <cell r="B101" t="str">
            <v>SUZANO</v>
          </cell>
          <cell r="C101">
            <v>98</v>
          </cell>
        </row>
        <row r="102">
          <cell r="B102" t="str">
            <v>SUZANO</v>
          </cell>
          <cell r="C102">
            <v>99</v>
          </cell>
        </row>
        <row r="103">
          <cell r="B103" t="str">
            <v>SUZANO</v>
          </cell>
          <cell r="C103">
            <v>100</v>
          </cell>
        </row>
        <row r="104">
          <cell r="B104" t="str">
            <v>SUZANO</v>
          </cell>
          <cell r="C104">
            <v>101</v>
          </cell>
        </row>
        <row r="105">
          <cell r="B105" t="str">
            <v>SUZANO</v>
          </cell>
          <cell r="C105">
            <v>102</v>
          </cell>
        </row>
        <row r="106">
          <cell r="B106" t="str">
            <v>SUZANO</v>
          </cell>
          <cell r="C106">
            <v>103</v>
          </cell>
        </row>
        <row r="107">
          <cell r="B107" t="str">
            <v>SUZANO</v>
          </cell>
          <cell r="C107">
            <v>104</v>
          </cell>
        </row>
        <row r="108">
          <cell r="B108" t="str">
            <v>SUZANO</v>
          </cell>
          <cell r="C108">
            <v>105</v>
          </cell>
        </row>
        <row r="109">
          <cell r="B109" t="str">
            <v>SUZANO</v>
          </cell>
          <cell r="C109">
            <v>106</v>
          </cell>
        </row>
        <row r="110">
          <cell r="B110" t="str">
            <v>SUZANO</v>
          </cell>
          <cell r="C110">
            <v>107</v>
          </cell>
        </row>
        <row r="111">
          <cell r="B111" t="str">
            <v>SUZANO</v>
          </cell>
          <cell r="C111">
            <v>108</v>
          </cell>
        </row>
        <row r="112">
          <cell r="B112" t="str">
            <v>SUZANO</v>
          </cell>
          <cell r="C112">
            <v>109</v>
          </cell>
        </row>
        <row r="113">
          <cell r="B113" t="str">
            <v>SUZANO</v>
          </cell>
          <cell r="C113">
            <v>110</v>
          </cell>
        </row>
        <row r="114">
          <cell r="B114" t="str">
            <v>SUZANO</v>
          </cell>
          <cell r="C114">
            <v>111</v>
          </cell>
        </row>
        <row r="115">
          <cell r="B115" t="str">
            <v>SUZANO</v>
          </cell>
          <cell r="C115">
            <v>112</v>
          </cell>
        </row>
        <row r="116">
          <cell r="B116" t="str">
            <v>SUZANO</v>
          </cell>
          <cell r="C116">
            <v>113</v>
          </cell>
        </row>
        <row r="117">
          <cell r="B117" t="str">
            <v>SUZANO</v>
          </cell>
          <cell r="C117">
            <v>114</v>
          </cell>
        </row>
        <row r="118">
          <cell r="B118" t="str">
            <v>SUZANO</v>
          </cell>
          <cell r="C118">
            <v>115</v>
          </cell>
        </row>
        <row r="119">
          <cell r="B119" t="str">
            <v>SUZANO</v>
          </cell>
          <cell r="C119">
            <v>116</v>
          </cell>
        </row>
        <row r="120">
          <cell r="B120" t="str">
            <v>SUZANO</v>
          </cell>
          <cell r="C120">
            <v>117</v>
          </cell>
        </row>
        <row r="121">
          <cell r="B121" t="str">
            <v>SUZANO</v>
          </cell>
          <cell r="C121">
            <v>118</v>
          </cell>
        </row>
        <row r="122">
          <cell r="B122" t="str">
            <v>SUZANO</v>
          </cell>
          <cell r="C122">
            <v>119</v>
          </cell>
        </row>
        <row r="123">
          <cell r="B123" t="str">
            <v>SUZANO</v>
          </cell>
          <cell r="C123">
            <v>120</v>
          </cell>
        </row>
        <row r="124">
          <cell r="B124" t="str">
            <v>SUZANO</v>
          </cell>
          <cell r="C124">
            <v>121</v>
          </cell>
        </row>
        <row r="125">
          <cell r="B125" t="str">
            <v>SUZANO</v>
          </cell>
          <cell r="C125">
            <v>122</v>
          </cell>
        </row>
        <row r="126">
          <cell r="B126" t="str">
            <v>SUZANO</v>
          </cell>
          <cell r="C126">
            <v>123</v>
          </cell>
        </row>
        <row r="127">
          <cell r="B127" t="str">
            <v>SUZANO</v>
          </cell>
          <cell r="C127">
            <v>124</v>
          </cell>
        </row>
        <row r="128">
          <cell r="B128" t="str">
            <v>SUZANO</v>
          </cell>
          <cell r="C128">
            <v>125</v>
          </cell>
        </row>
        <row r="129">
          <cell r="B129" t="str">
            <v>SUZANO</v>
          </cell>
          <cell r="C129">
            <v>126</v>
          </cell>
        </row>
        <row r="130">
          <cell r="B130" t="str">
            <v>SUZANO</v>
          </cell>
          <cell r="C130">
            <v>127</v>
          </cell>
        </row>
        <row r="131">
          <cell r="B131" t="str">
            <v>SUZANO</v>
          </cell>
          <cell r="C131">
            <v>128</v>
          </cell>
        </row>
        <row r="132">
          <cell r="B132" t="str">
            <v>SUZANO</v>
          </cell>
          <cell r="C132">
            <v>129</v>
          </cell>
        </row>
        <row r="133">
          <cell r="B133" t="str">
            <v>SUZANO</v>
          </cell>
          <cell r="C133">
            <v>130</v>
          </cell>
        </row>
        <row r="134">
          <cell r="B134" t="str">
            <v>SUZANO</v>
          </cell>
          <cell r="C134">
            <v>131</v>
          </cell>
        </row>
        <row r="135">
          <cell r="B135" t="str">
            <v>SUZANO</v>
          </cell>
          <cell r="C135">
            <v>132</v>
          </cell>
        </row>
        <row r="136">
          <cell r="B136" t="str">
            <v>SUZANO</v>
          </cell>
          <cell r="C136">
            <v>133</v>
          </cell>
        </row>
        <row r="137">
          <cell r="B137" t="str">
            <v>SUZANO</v>
          </cell>
          <cell r="C137">
            <v>134</v>
          </cell>
        </row>
        <row r="138">
          <cell r="B138" t="str">
            <v>SUZANO</v>
          </cell>
          <cell r="C138">
            <v>135</v>
          </cell>
        </row>
        <row r="139">
          <cell r="B139" t="str">
            <v>SUZANO</v>
          </cell>
          <cell r="C139">
            <v>136</v>
          </cell>
        </row>
        <row r="140">
          <cell r="B140" t="str">
            <v>SUZANO</v>
          </cell>
          <cell r="C140">
            <v>137</v>
          </cell>
        </row>
        <row r="141">
          <cell r="B141" t="str">
            <v>SUZANO</v>
          </cell>
          <cell r="C141">
            <v>138</v>
          </cell>
        </row>
        <row r="142">
          <cell r="B142" t="str">
            <v>SUZANO</v>
          </cell>
          <cell r="C142">
            <v>139</v>
          </cell>
        </row>
        <row r="143">
          <cell r="B143" t="str">
            <v>SUZANO</v>
          </cell>
          <cell r="C143">
            <v>140</v>
          </cell>
        </row>
        <row r="144">
          <cell r="B144" t="str">
            <v>SUZANO</v>
          </cell>
          <cell r="C144">
            <v>141</v>
          </cell>
        </row>
        <row r="145">
          <cell r="B145" t="str">
            <v>SUZANO</v>
          </cell>
          <cell r="C145">
            <v>142</v>
          </cell>
        </row>
        <row r="146">
          <cell r="B146" t="str">
            <v>SUZANO</v>
          </cell>
          <cell r="C146">
            <v>143</v>
          </cell>
        </row>
        <row r="147">
          <cell r="B147" t="str">
            <v>SUZANO</v>
          </cell>
          <cell r="C147">
            <v>144</v>
          </cell>
        </row>
        <row r="148">
          <cell r="B148" t="str">
            <v>SUZANO</v>
          </cell>
          <cell r="C148">
            <v>145</v>
          </cell>
        </row>
        <row r="149">
          <cell r="B149" t="str">
            <v>SUZANO</v>
          </cell>
          <cell r="C149">
            <v>146</v>
          </cell>
        </row>
        <row r="150">
          <cell r="B150" t="str">
            <v>SUZANO</v>
          </cell>
          <cell r="C150">
            <v>147</v>
          </cell>
        </row>
        <row r="151">
          <cell r="B151" t="str">
            <v>SUZANO</v>
          </cell>
          <cell r="C151">
            <v>148</v>
          </cell>
        </row>
        <row r="152">
          <cell r="B152" t="str">
            <v>SUZANO</v>
          </cell>
          <cell r="C152">
            <v>149</v>
          </cell>
        </row>
        <row r="153">
          <cell r="B153" t="str">
            <v>SUZANO</v>
          </cell>
          <cell r="C153">
            <v>150</v>
          </cell>
        </row>
        <row r="154">
          <cell r="B154" t="str">
            <v>SUZANO</v>
          </cell>
          <cell r="C154">
            <v>151</v>
          </cell>
        </row>
        <row r="155">
          <cell r="B155" t="str">
            <v>SUZANO</v>
          </cell>
          <cell r="C155">
            <v>152</v>
          </cell>
        </row>
        <row r="156">
          <cell r="B156" t="str">
            <v>SUZANO</v>
          </cell>
          <cell r="C156">
            <v>153</v>
          </cell>
        </row>
        <row r="157">
          <cell r="B157" t="str">
            <v>SUZANO</v>
          </cell>
          <cell r="C157">
            <v>154</v>
          </cell>
        </row>
        <row r="158">
          <cell r="B158" t="str">
            <v>SUZANO</v>
          </cell>
          <cell r="C158">
            <v>155</v>
          </cell>
        </row>
        <row r="159">
          <cell r="B159" t="str">
            <v>SUZANO</v>
          </cell>
          <cell r="C159">
            <v>156</v>
          </cell>
        </row>
        <row r="160">
          <cell r="B160" t="str">
            <v>SUZANO</v>
          </cell>
          <cell r="C160">
            <v>157</v>
          </cell>
        </row>
        <row r="161">
          <cell r="B161" t="str">
            <v>SUZANO</v>
          </cell>
          <cell r="C161">
            <v>158</v>
          </cell>
        </row>
        <row r="162">
          <cell r="B162" t="str">
            <v>SUZANO</v>
          </cell>
          <cell r="C162">
            <v>159</v>
          </cell>
        </row>
        <row r="163">
          <cell r="B163" t="str">
            <v>SUZANO</v>
          </cell>
          <cell r="C163">
            <v>160</v>
          </cell>
        </row>
        <row r="164">
          <cell r="B164" t="str">
            <v>SUZANO</v>
          </cell>
          <cell r="C164">
            <v>161</v>
          </cell>
        </row>
        <row r="165">
          <cell r="B165" t="str">
            <v>SUZANO</v>
          </cell>
          <cell r="C165">
            <v>162</v>
          </cell>
        </row>
        <row r="166">
          <cell r="B166" t="str">
            <v>SUZANO</v>
          </cell>
          <cell r="C166">
            <v>163</v>
          </cell>
        </row>
        <row r="167">
          <cell r="B167" t="str">
            <v>SUZANO</v>
          </cell>
          <cell r="C167">
            <v>164</v>
          </cell>
        </row>
        <row r="168">
          <cell r="B168" t="str">
            <v>SUZANO</v>
          </cell>
          <cell r="C168">
            <v>165</v>
          </cell>
        </row>
        <row r="169">
          <cell r="B169" t="str">
            <v>SUZANO</v>
          </cell>
          <cell r="C169">
            <v>166</v>
          </cell>
        </row>
        <row r="170">
          <cell r="B170" t="str">
            <v>SUZANO</v>
          </cell>
          <cell r="C170">
            <v>167</v>
          </cell>
        </row>
        <row r="171">
          <cell r="B171" t="str">
            <v>SUZANO</v>
          </cell>
          <cell r="C171">
            <v>168</v>
          </cell>
        </row>
        <row r="172">
          <cell r="B172" t="str">
            <v>SUZANO</v>
          </cell>
          <cell r="C172">
            <v>169</v>
          </cell>
        </row>
        <row r="173">
          <cell r="B173" t="str">
            <v>SUZANO</v>
          </cell>
          <cell r="C173">
            <v>170</v>
          </cell>
        </row>
        <row r="174">
          <cell r="B174" t="str">
            <v>SUZANO</v>
          </cell>
          <cell r="C174">
            <v>171</v>
          </cell>
        </row>
        <row r="175">
          <cell r="B175" t="str">
            <v>SUZANO</v>
          </cell>
          <cell r="C175">
            <v>172</v>
          </cell>
        </row>
        <row r="176">
          <cell r="B176" t="str">
            <v>SUZANO</v>
          </cell>
          <cell r="C176">
            <v>173</v>
          </cell>
        </row>
        <row r="177">
          <cell r="B177" t="str">
            <v>SUZANO</v>
          </cell>
          <cell r="C177">
            <v>174</v>
          </cell>
        </row>
        <row r="178">
          <cell r="B178" t="str">
            <v>SUZANO</v>
          </cell>
          <cell r="C178">
            <v>175</v>
          </cell>
        </row>
        <row r="179">
          <cell r="B179" t="str">
            <v>SUZANO</v>
          </cell>
          <cell r="C179">
            <v>176</v>
          </cell>
        </row>
        <row r="180">
          <cell r="B180" t="str">
            <v>SUZANO</v>
          </cell>
          <cell r="C180">
            <v>177</v>
          </cell>
        </row>
        <row r="181">
          <cell r="B181" t="str">
            <v>SUZANO</v>
          </cell>
          <cell r="C181">
            <v>178</v>
          </cell>
        </row>
        <row r="182">
          <cell r="B182" t="str">
            <v>SUZANO</v>
          </cell>
          <cell r="C182">
            <v>179</v>
          </cell>
        </row>
        <row r="183">
          <cell r="B183" t="str">
            <v>SUZANO</v>
          </cell>
          <cell r="C183">
            <v>180</v>
          </cell>
        </row>
        <row r="184">
          <cell r="B184" t="str">
            <v>SUZANO</v>
          </cell>
          <cell r="C184">
            <v>181</v>
          </cell>
        </row>
        <row r="185">
          <cell r="B185" t="str">
            <v>SUZANO</v>
          </cell>
          <cell r="C185">
            <v>182</v>
          </cell>
        </row>
        <row r="186">
          <cell r="B186" t="str">
            <v>SUZANO</v>
          </cell>
          <cell r="C186">
            <v>183</v>
          </cell>
        </row>
        <row r="187">
          <cell r="B187" t="str">
            <v>SUZANO</v>
          </cell>
          <cell r="C187">
            <v>184</v>
          </cell>
        </row>
        <row r="188">
          <cell r="B188" t="str">
            <v>SUZANO</v>
          </cell>
          <cell r="C188">
            <v>185</v>
          </cell>
        </row>
        <row r="189">
          <cell r="B189" t="str">
            <v>SUZANO</v>
          </cell>
          <cell r="C189">
            <v>186</v>
          </cell>
        </row>
        <row r="190">
          <cell r="B190" t="str">
            <v>SUZANO</v>
          </cell>
          <cell r="C190">
            <v>187</v>
          </cell>
        </row>
        <row r="191">
          <cell r="B191" t="str">
            <v>SUZANO</v>
          </cell>
          <cell r="C191">
            <v>188</v>
          </cell>
        </row>
        <row r="192">
          <cell r="B192" t="str">
            <v>SUZANO</v>
          </cell>
          <cell r="C192">
            <v>189</v>
          </cell>
        </row>
        <row r="193">
          <cell r="B193" t="str">
            <v>SUZANO</v>
          </cell>
          <cell r="C193">
            <v>190</v>
          </cell>
        </row>
        <row r="194">
          <cell r="B194" t="str">
            <v>SUZANO</v>
          </cell>
          <cell r="C194">
            <v>191</v>
          </cell>
        </row>
        <row r="195">
          <cell r="B195" t="str">
            <v>SUZANO</v>
          </cell>
          <cell r="C195">
            <v>192</v>
          </cell>
        </row>
        <row r="196">
          <cell r="B196" t="str">
            <v>SUZANO</v>
          </cell>
          <cell r="C196">
            <v>193</v>
          </cell>
        </row>
        <row r="197">
          <cell r="B197" t="str">
            <v>SUZANO</v>
          </cell>
          <cell r="C197">
            <v>194</v>
          </cell>
        </row>
        <row r="198">
          <cell r="B198" t="str">
            <v>SUZANO</v>
          </cell>
          <cell r="C198">
            <v>195</v>
          </cell>
        </row>
        <row r="199">
          <cell r="B199" t="str">
            <v>SUZANO</v>
          </cell>
          <cell r="C199">
            <v>196</v>
          </cell>
        </row>
        <row r="200">
          <cell r="B200" t="str">
            <v>SUZANO</v>
          </cell>
          <cell r="C200">
            <v>197</v>
          </cell>
        </row>
        <row r="201">
          <cell r="B201" t="str">
            <v>SUZANO</v>
          </cell>
          <cell r="C201">
            <v>198</v>
          </cell>
        </row>
        <row r="202">
          <cell r="B202" t="str">
            <v>SUZANO</v>
          </cell>
          <cell r="C202">
            <v>199</v>
          </cell>
        </row>
        <row r="203">
          <cell r="B203" t="str">
            <v>SUZANO</v>
          </cell>
          <cell r="C203">
            <v>200</v>
          </cell>
        </row>
        <row r="204">
          <cell r="B204" t="str">
            <v>SUZANO</v>
          </cell>
          <cell r="C204">
            <v>201</v>
          </cell>
        </row>
        <row r="205">
          <cell r="B205" t="str">
            <v>SUZANO</v>
          </cell>
          <cell r="C205">
            <v>202</v>
          </cell>
        </row>
        <row r="206">
          <cell r="B206" t="str">
            <v>SUZANO</v>
          </cell>
          <cell r="C206">
            <v>203</v>
          </cell>
        </row>
        <row r="207">
          <cell r="B207" t="str">
            <v>SUZANO</v>
          </cell>
          <cell r="C207">
            <v>204</v>
          </cell>
        </row>
        <row r="208">
          <cell r="B208" t="str">
            <v>SUZANO</v>
          </cell>
          <cell r="C208">
            <v>205</v>
          </cell>
        </row>
        <row r="209">
          <cell r="B209" t="str">
            <v>SUZANO</v>
          </cell>
          <cell r="C209">
            <v>206</v>
          </cell>
        </row>
        <row r="210">
          <cell r="B210" t="str">
            <v>SUZANO</v>
          </cell>
          <cell r="C210">
            <v>207</v>
          </cell>
        </row>
        <row r="211">
          <cell r="B211" t="str">
            <v>SUZANO</v>
          </cell>
          <cell r="C211">
            <v>208</v>
          </cell>
        </row>
        <row r="212">
          <cell r="B212" t="str">
            <v>UROPHILA</v>
          </cell>
          <cell r="C212">
            <v>209</v>
          </cell>
        </row>
        <row r="213">
          <cell r="B213" t="str">
            <v>UROPHILA</v>
          </cell>
          <cell r="C213">
            <v>210</v>
          </cell>
        </row>
        <row r="214">
          <cell r="B214" t="str">
            <v>UROPHILA</v>
          </cell>
          <cell r="C214">
            <v>211</v>
          </cell>
        </row>
        <row r="215">
          <cell r="B215" t="str">
            <v>UROPHILA</v>
          </cell>
          <cell r="C215">
            <v>212</v>
          </cell>
        </row>
        <row r="216">
          <cell r="B216" t="str">
            <v>UROPHILA</v>
          </cell>
          <cell r="C216">
            <v>213</v>
          </cell>
        </row>
        <row r="217">
          <cell r="B217" t="str">
            <v>UROPHILA</v>
          </cell>
          <cell r="C217">
            <v>214</v>
          </cell>
        </row>
        <row r="218">
          <cell r="B218" t="str">
            <v>UROPHILA</v>
          </cell>
          <cell r="C218">
            <v>215</v>
          </cell>
        </row>
        <row r="219">
          <cell r="B219" t="str">
            <v>UROPHILA</v>
          </cell>
          <cell r="C219">
            <v>216</v>
          </cell>
        </row>
        <row r="220">
          <cell r="C220" t="str">
            <v/>
          </cell>
        </row>
        <row r="221">
          <cell r="C221" t="str">
            <v/>
          </cell>
        </row>
        <row r="222">
          <cell r="C222" t="str">
            <v/>
          </cell>
        </row>
        <row r="223">
          <cell r="C223" t="str">
            <v/>
          </cell>
        </row>
        <row r="224">
          <cell r="C224" t="str">
            <v/>
          </cell>
        </row>
        <row r="225">
          <cell r="C225" t="str">
            <v/>
          </cell>
        </row>
        <row r="226">
          <cell r="C226" t="str">
            <v/>
          </cell>
        </row>
        <row r="227">
          <cell r="C227" t="str">
            <v/>
          </cell>
        </row>
        <row r="228">
          <cell r="C228" t="str">
            <v/>
          </cell>
        </row>
        <row r="229">
          <cell r="C229" t="str">
            <v/>
          </cell>
        </row>
        <row r="230">
          <cell r="C230" t="str">
            <v/>
          </cell>
        </row>
        <row r="231">
          <cell r="C231" t="str">
            <v/>
          </cell>
        </row>
        <row r="232">
          <cell r="C232" t="str">
            <v/>
          </cell>
        </row>
        <row r="233">
          <cell r="C233" t="str">
            <v/>
          </cell>
        </row>
        <row r="234">
          <cell r="C234" t="str">
            <v/>
          </cell>
        </row>
        <row r="235">
          <cell r="C235" t="str">
            <v/>
          </cell>
        </row>
        <row r="236">
          <cell r="C236" t="str">
            <v/>
          </cell>
        </row>
        <row r="237">
          <cell r="C237" t="str">
            <v/>
          </cell>
        </row>
        <row r="238"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  <row r="251">
          <cell r="C251" t="str">
            <v/>
          </cell>
        </row>
        <row r="252">
          <cell r="C252" t="str">
            <v/>
          </cell>
        </row>
        <row r="253">
          <cell r="C253" t="str">
            <v/>
          </cell>
        </row>
        <row r="254">
          <cell r="C254" t="str">
            <v/>
          </cell>
        </row>
        <row r="255">
          <cell r="C255" t="str">
            <v/>
          </cell>
        </row>
        <row r="256">
          <cell r="C256" t="str">
            <v/>
          </cell>
        </row>
        <row r="257">
          <cell r="C257" t="str">
            <v/>
          </cell>
        </row>
        <row r="258">
          <cell r="C258" t="str">
            <v/>
          </cell>
        </row>
        <row r="259">
          <cell r="C259" t="str">
            <v/>
          </cell>
        </row>
        <row r="260">
          <cell r="C260" t="str">
            <v/>
          </cell>
        </row>
        <row r="261">
          <cell r="C261" t="str">
            <v/>
          </cell>
        </row>
        <row r="262">
          <cell r="C262" t="str">
            <v/>
          </cell>
        </row>
        <row r="263">
          <cell r="C263" t="str">
            <v/>
          </cell>
        </row>
        <row r="264">
          <cell r="C264" t="str">
            <v/>
          </cell>
        </row>
        <row r="265">
          <cell r="C265" t="str">
            <v/>
          </cell>
        </row>
        <row r="266">
          <cell r="C266" t="str">
            <v/>
          </cell>
        </row>
        <row r="267">
          <cell r="C267" t="str">
            <v/>
          </cell>
        </row>
        <row r="268">
          <cell r="C268" t="str">
            <v/>
          </cell>
        </row>
        <row r="269">
          <cell r="C269" t="str">
            <v/>
          </cell>
        </row>
        <row r="270">
          <cell r="C270" t="str">
            <v/>
          </cell>
        </row>
        <row r="271">
          <cell r="C271" t="str">
            <v/>
          </cell>
        </row>
        <row r="272">
          <cell r="C272" t="str">
            <v/>
          </cell>
        </row>
        <row r="273">
          <cell r="C273" t="str">
            <v/>
          </cell>
        </row>
        <row r="274">
          <cell r="C274" t="str">
            <v/>
          </cell>
        </row>
        <row r="275">
          <cell r="C275" t="str">
            <v/>
          </cell>
        </row>
        <row r="276">
          <cell r="C276" t="str">
            <v/>
          </cell>
        </row>
        <row r="277">
          <cell r="C277" t="str">
            <v/>
          </cell>
        </row>
        <row r="278">
          <cell r="C278" t="str">
            <v/>
          </cell>
        </row>
        <row r="279">
          <cell r="C279" t="str">
            <v/>
          </cell>
        </row>
        <row r="280">
          <cell r="C280" t="str">
            <v/>
          </cell>
        </row>
        <row r="281">
          <cell r="C281" t="str">
            <v/>
          </cell>
        </row>
        <row r="282">
          <cell r="C282" t="str">
            <v/>
          </cell>
        </row>
        <row r="283">
          <cell r="C283" t="str">
            <v/>
          </cell>
        </row>
        <row r="284">
          <cell r="C284" t="str">
            <v/>
          </cell>
        </row>
        <row r="285">
          <cell r="C285" t="str">
            <v/>
          </cell>
        </row>
        <row r="286">
          <cell r="C286" t="str">
            <v/>
          </cell>
        </row>
        <row r="287">
          <cell r="C287" t="str">
            <v/>
          </cell>
        </row>
        <row r="288">
          <cell r="C288" t="str">
            <v/>
          </cell>
        </row>
        <row r="289">
          <cell r="C289" t="str">
            <v/>
          </cell>
        </row>
        <row r="290">
          <cell r="C290" t="str">
            <v/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/>
          </cell>
        </row>
        <row r="296">
          <cell r="C296" t="str">
            <v/>
          </cell>
        </row>
        <row r="297">
          <cell r="C297" t="str">
            <v/>
          </cell>
        </row>
        <row r="298">
          <cell r="C298" t="str">
            <v/>
          </cell>
        </row>
        <row r="299">
          <cell r="C299" t="str">
            <v/>
          </cell>
        </row>
        <row r="300">
          <cell r="C300" t="str">
            <v/>
          </cell>
        </row>
        <row r="301">
          <cell r="C301" t="str">
            <v/>
          </cell>
        </row>
        <row r="302">
          <cell r="C302" t="str">
            <v/>
          </cell>
        </row>
        <row r="303">
          <cell r="C303" t="str">
            <v/>
          </cell>
        </row>
        <row r="304">
          <cell r="C304" t="str">
            <v/>
          </cell>
        </row>
        <row r="305">
          <cell r="C305" t="str">
            <v/>
          </cell>
        </row>
        <row r="306">
          <cell r="C306" t="str">
            <v/>
          </cell>
        </row>
        <row r="307">
          <cell r="C307" t="str">
            <v/>
          </cell>
        </row>
        <row r="308">
          <cell r="C308" t="str">
            <v/>
          </cell>
        </row>
        <row r="309">
          <cell r="C309" t="str">
            <v/>
          </cell>
        </row>
        <row r="310">
          <cell r="C310" t="str">
            <v/>
          </cell>
        </row>
        <row r="311">
          <cell r="C311" t="str">
            <v/>
          </cell>
        </row>
        <row r="312">
          <cell r="C312" t="str">
            <v/>
          </cell>
        </row>
        <row r="313">
          <cell r="C313" t="str">
            <v/>
          </cell>
        </row>
        <row r="314">
          <cell r="C314" t="str">
            <v/>
          </cell>
        </row>
        <row r="315">
          <cell r="C315" t="str">
            <v/>
          </cell>
        </row>
        <row r="316">
          <cell r="C316" t="str">
            <v/>
          </cell>
        </row>
        <row r="317">
          <cell r="C317" t="str">
            <v/>
          </cell>
        </row>
        <row r="318">
          <cell r="C318" t="str">
            <v/>
          </cell>
        </row>
        <row r="319">
          <cell r="C319" t="str">
            <v/>
          </cell>
        </row>
        <row r="320">
          <cell r="C320" t="str">
            <v/>
          </cell>
        </row>
        <row r="321">
          <cell r="C321" t="str">
            <v/>
          </cell>
        </row>
        <row r="322">
          <cell r="C322" t="str">
            <v/>
          </cell>
        </row>
        <row r="323">
          <cell r="C323" t="str">
            <v/>
          </cell>
        </row>
        <row r="324">
          <cell r="C324" t="str">
            <v/>
          </cell>
        </row>
        <row r="325">
          <cell r="C325" t="str">
            <v/>
          </cell>
        </row>
        <row r="326">
          <cell r="C326" t="str">
            <v/>
          </cell>
        </row>
        <row r="327">
          <cell r="C327" t="str">
            <v/>
          </cell>
        </row>
        <row r="328">
          <cell r="C328" t="str">
            <v/>
          </cell>
        </row>
        <row r="329">
          <cell r="C329" t="str">
            <v/>
          </cell>
        </row>
        <row r="330">
          <cell r="C330" t="str">
            <v/>
          </cell>
        </row>
        <row r="331">
          <cell r="C331" t="str">
            <v/>
          </cell>
        </row>
        <row r="332">
          <cell r="C332" t="str">
            <v/>
          </cell>
        </row>
        <row r="333">
          <cell r="C333" t="str">
            <v/>
          </cell>
        </row>
        <row r="334">
          <cell r="C334" t="str">
            <v/>
          </cell>
        </row>
        <row r="335">
          <cell r="C335" t="str">
            <v/>
          </cell>
        </row>
        <row r="336">
          <cell r="C336" t="str">
            <v/>
          </cell>
        </row>
        <row r="337">
          <cell r="C337" t="str">
            <v/>
          </cell>
        </row>
        <row r="338">
          <cell r="C338" t="str">
            <v/>
          </cell>
        </row>
        <row r="339">
          <cell r="C339" t="str">
            <v/>
          </cell>
        </row>
        <row r="340">
          <cell r="C340" t="str">
            <v/>
          </cell>
        </row>
        <row r="341">
          <cell r="C341" t="str">
            <v/>
          </cell>
        </row>
        <row r="342">
          <cell r="C342" t="str">
            <v/>
          </cell>
        </row>
        <row r="343">
          <cell r="C343" t="str">
            <v/>
          </cell>
        </row>
        <row r="344">
          <cell r="C344" t="str">
            <v/>
          </cell>
        </row>
        <row r="345">
          <cell r="C345" t="str">
            <v/>
          </cell>
        </row>
        <row r="346">
          <cell r="C346" t="str">
            <v/>
          </cell>
        </row>
        <row r="347">
          <cell r="C347" t="str">
            <v/>
          </cell>
        </row>
        <row r="348">
          <cell r="C348" t="str">
            <v/>
          </cell>
        </row>
        <row r="349">
          <cell r="C349" t="str">
            <v/>
          </cell>
        </row>
        <row r="350">
          <cell r="C350" t="str">
            <v/>
          </cell>
        </row>
        <row r="351">
          <cell r="C351" t="str">
            <v/>
          </cell>
        </row>
        <row r="352">
          <cell r="C352" t="str">
            <v/>
          </cell>
        </row>
        <row r="353">
          <cell r="C353" t="str">
            <v/>
          </cell>
        </row>
        <row r="354">
          <cell r="C354" t="str">
            <v/>
          </cell>
        </row>
        <row r="355">
          <cell r="C355" t="str">
            <v/>
          </cell>
        </row>
        <row r="356">
          <cell r="C356" t="str">
            <v/>
          </cell>
        </row>
        <row r="357">
          <cell r="C357" t="str">
            <v/>
          </cell>
        </row>
        <row r="358">
          <cell r="C358" t="str">
            <v/>
          </cell>
        </row>
        <row r="359">
          <cell r="C359" t="str">
            <v/>
          </cell>
        </row>
        <row r="360">
          <cell r="C360" t="str">
            <v/>
          </cell>
        </row>
        <row r="361">
          <cell r="C361" t="str">
            <v/>
          </cell>
        </row>
        <row r="362">
          <cell r="C362" t="str">
            <v/>
          </cell>
        </row>
        <row r="363">
          <cell r="C363" t="str">
            <v/>
          </cell>
        </row>
        <row r="364">
          <cell r="C364" t="str">
            <v/>
          </cell>
        </row>
        <row r="365">
          <cell r="C365" t="str">
            <v/>
          </cell>
        </row>
        <row r="366">
          <cell r="C366" t="str">
            <v/>
          </cell>
        </row>
        <row r="367">
          <cell r="C367" t="str">
            <v/>
          </cell>
        </row>
        <row r="368">
          <cell r="C368" t="str">
            <v/>
          </cell>
        </row>
        <row r="369">
          <cell r="C369" t="str">
            <v/>
          </cell>
        </row>
        <row r="370">
          <cell r="C370" t="str">
            <v/>
          </cell>
        </row>
        <row r="371">
          <cell r="C371" t="str">
            <v/>
          </cell>
        </row>
        <row r="372">
          <cell r="C372" t="str">
            <v/>
          </cell>
        </row>
        <row r="373">
          <cell r="C373" t="str">
            <v/>
          </cell>
        </row>
        <row r="374">
          <cell r="C374" t="str">
            <v/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</sheetData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ZANO X PRESTADOR"/>
      <sheetName val="MENU"/>
      <sheetName val="PRESTADOR"/>
      <sheetName val="Dados Corporativos"/>
      <sheetName val="PROGRAMA ANUAL"/>
      <sheetName val="L Atividade"/>
      <sheetName val="DIESEL EPS"/>
      <sheetName val="Lotação Recurso X Ativ"/>
      <sheetName val="Cad Atividade"/>
      <sheetName val="Pessoas X Ativ Prest"/>
      <sheetName val="Cad Salarios"/>
      <sheetName val="Cad Beneficios"/>
      <sheetName val="Cad Encargos"/>
      <sheetName val="Cadastro Funções"/>
      <sheetName val="Regime Tributação"/>
      <sheetName val="Cad Atividade p Prest"/>
      <sheetName val="Cad Prestador"/>
      <sheetName val="Cad Região"/>
      <sheetName val="Cad Nucleo"/>
      <sheetName val="Cad Valor p Recurso Residual"/>
      <sheetName val="Pessoas X Ativ Suzano"/>
      <sheetName val="Flexibilidade &amp; Tx Adm"/>
      <sheetName val="Rendim Maquina"/>
      <sheetName val="Rendim MObra"/>
      <sheetName val="Cad Gleba"/>
      <sheetName val="Cad Fazenda"/>
      <sheetName val="Listas de Validação"/>
      <sheetName val="Programação p Atividade"/>
      <sheetName val="Cad Vida Util p Recurso"/>
      <sheetName val="Cad Valor p Recurso"/>
      <sheetName val="MANUTENÇÃO"/>
      <sheetName val="REFERENCIA"/>
    </sheetNames>
    <sheetDataSet>
      <sheetData sheetId="0">
        <row r="5">
          <cell r="G5" t="str">
            <v>TEIXEIRA DE FREITAS</v>
          </cell>
        </row>
      </sheetData>
      <sheetData sheetId="1"/>
      <sheetData sheetId="2"/>
      <sheetData sheetId="3">
        <row r="10">
          <cell r="D10" t="str">
            <v>Ajudante Florestal</v>
          </cell>
          <cell r="F10" t="str">
            <v>Tratorista</v>
          </cell>
          <cell r="H10" t="str">
            <v>Trator   Leve</v>
          </cell>
          <cell r="J10" t="str">
            <v>Trator Medio</v>
          </cell>
          <cell r="L10" t="str">
            <v>Trator Pesado</v>
          </cell>
          <cell r="N10" t="str">
            <v>Trator Esteira</v>
          </cell>
        </row>
      </sheetData>
      <sheetData sheetId="4"/>
      <sheetData sheetId="5"/>
      <sheetData sheetId="6"/>
      <sheetData sheetId="7"/>
      <sheetData sheetId="8">
        <row r="5">
          <cell r="C5" t="str">
            <v>Roçada Manual Na Linha 3x0,66 1</v>
          </cell>
        </row>
        <row r="6">
          <cell r="C6" t="str">
            <v>Roçada Manual Na Linha 3x0,66 2</v>
          </cell>
        </row>
        <row r="7">
          <cell r="C7" t="str">
            <v>Roçada Manual Na Linha 3x0,66 3</v>
          </cell>
        </row>
        <row r="8">
          <cell r="C8" t="str">
            <v>Roçada Manual Na Linha 3x0,66 4</v>
          </cell>
        </row>
        <row r="9">
          <cell r="C9" t="str">
            <v>Roçada Manual Na Linha 3x1 1</v>
          </cell>
        </row>
        <row r="10">
          <cell r="C10" t="str">
            <v>Roçada Manual Na Linha 3x1 2</v>
          </cell>
        </row>
        <row r="11">
          <cell r="C11" t="str">
            <v>Roçada Manual Na Linha 3x1 3</v>
          </cell>
        </row>
        <row r="12">
          <cell r="C12" t="str">
            <v>Roçada Manual Na Linha 3x1 4</v>
          </cell>
        </row>
        <row r="13">
          <cell r="C13" t="str">
            <v>Roçada Manual Na Linha 3x3 1</v>
          </cell>
        </row>
        <row r="14">
          <cell r="C14" t="str">
            <v>Roçada Manual Na Linha 3x3 2</v>
          </cell>
        </row>
        <row r="15">
          <cell r="C15" t="str">
            <v>Roçada Manual Na Linha 3x3 3</v>
          </cell>
        </row>
        <row r="16">
          <cell r="C16" t="str">
            <v>Roçada Manual Na Linha 3x3 4</v>
          </cell>
        </row>
        <row r="17">
          <cell r="C17" t="str">
            <v xml:space="preserve">Roçada Manual Total 3x0,66 1 </v>
          </cell>
        </row>
        <row r="18">
          <cell r="C18" t="str">
            <v>Roçada Manual Total 3x0,66 2</v>
          </cell>
        </row>
        <row r="19">
          <cell r="C19" t="str">
            <v>Roçada Manual Total 3x0,66 3</v>
          </cell>
        </row>
        <row r="20">
          <cell r="C20" t="str">
            <v>Roçada Manual Total 3x0,66 4</v>
          </cell>
        </row>
        <row r="21">
          <cell r="C21" t="str">
            <v>Roçada Manual Total 3x0,66 5</v>
          </cell>
        </row>
        <row r="22">
          <cell r="C22" t="str">
            <v>Roçada Manual Total 3x0,66 6</v>
          </cell>
        </row>
        <row r="23">
          <cell r="C23" t="str">
            <v>Roçada Manual Total 3x0,66 7</v>
          </cell>
        </row>
        <row r="24">
          <cell r="C24" t="str">
            <v>Roçada Manual Total 3x1 1</v>
          </cell>
        </row>
        <row r="25">
          <cell r="C25" t="str">
            <v>Roçada Manual Total 3x1 2</v>
          </cell>
        </row>
        <row r="26">
          <cell r="C26" t="str">
            <v>Roçada Manual Total 3x1 3</v>
          </cell>
        </row>
        <row r="27">
          <cell r="C27" t="str">
            <v>Roçada Manual Total 3x1 4</v>
          </cell>
        </row>
        <row r="28">
          <cell r="C28" t="str">
            <v>Roçada Manual Total 3x1 5</v>
          </cell>
        </row>
        <row r="29">
          <cell r="C29" t="str">
            <v>Roçada Manual Total 3x1 6</v>
          </cell>
        </row>
        <row r="30">
          <cell r="C30" t="str">
            <v>Roçada Manual Total 3x1 7</v>
          </cell>
        </row>
        <row r="31">
          <cell r="C31" t="str">
            <v>Roçada Manual Total 3x3 1</v>
          </cell>
        </row>
        <row r="32">
          <cell r="C32" t="str">
            <v>Roçada Manual Total 3x3 2</v>
          </cell>
        </row>
        <row r="33">
          <cell r="C33" t="str">
            <v>Roçada Manual Total 3x3 3</v>
          </cell>
        </row>
        <row r="34">
          <cell r="C34" t="str">
            <v>Roçada Manual Total 3x3 4</v>
          </cell>
        </row>
        <row r="35">
          <cell r="C35" t="str">
            <v>Roçada Manual Total 3x3 5</v>
          </cell>
        </row>
        <row r="36">
          <cell r="C36" t="str">
            <v>Roçada Manual Total 3x3 6</v>
          </cell>
        </row>
        <row r="37">
          <cell r="C37" t="str">
            <v>Roçada Manual Total 3x3 7</v>
          </cell>
        </row>
        <row r="38">
          <cell r="C38" t="str">
            <v>Adubação Cobertura Mec I</v>
          </cell>
        </row>
        <row r="39">
          <cell r="C39" t="str">
            <v>Adubação Cobertura Mec II</v>
          </cell>
        </row>
        <row r="40">
          <cell r="C40" t="str">
            <v>Aplicação Herbicida Manual Linha 3x3</v>
          </cell>
        </row>
        <row r="41">
          <cell r="C41" t="str">
            <v>Aplicação Herbicida Mec Entrelinha</v>
          </cell>
        </row>
        <row r="42">
          <cell r="C42" t="str">
            <v>Capina Química Mec (barrinha)</v>
          </cell>
        </row>
        <row r="43">
          <cell r="C43" t="str">
            <v>Roçada Mec Entrelinha</v>
          </cell>
        </row>
        <row r="44">
          <cell r="C44" t="str">
            <v>Aplicação Herbicida Manual Linha 3x1</v>
          </cell>
        </row>
        <row r="45">
          <cell r="C45" t="str">
            <v>Aplicação Herbicida Manual Linha 3x0,66</v>
          </cell>
        </row>
        <row r="46">
          <cell r="C46" t="str">
            <v>Adubação Cobertura Mec III</v>
          </cell>
        </row>
      </sheetData>
      <sheetData sheetId="9"/>
      <sheetData sheetId="10"/>
      <sheetData sheetId="11"/>
      <sheetData sheetId="12"/>
      <sheetData sheetId="13">
        <row r="4">
          <cell r="C4" t="str">
            <v>SUPERVISOR</v>
          </cell>
        </row>
        <row r="5">
          <cell r="C5" t="str">
            <v>ENCARREGADO MDO</v>
          </cell>
        </row>
        <row r="6">
          <cell r="C6" t="str">
            <v>ENCARREGADO MVE</v>
          </cell>
        </row>
        <row r="7">
          <cell r="C7" t="str">
            <v>AJUDANTE FLORESTAL</v>
          </cell>
        </row>
        <row r="8">
          <cell r="C8" t="str">
            <v>AJUDANTE APOIO</v>
          </cell>
        </row>
        <row r="9">
          <cell r="C9" t="str">
            <v>TRATORISTA</v>
          </cell>
        </row>
        <row r="10">
          <cell r="C10" t="str">
            <v>TRATORISTA APOIO</v>
          </cell>
        </row>
        <row r="11">
          <cell r="C11" t="str">
            <v>MOTORISTA CAMINHÃO</v>
          </cell>
        </row>
        <row r="12">
          <cell r="C12" t="str">
            <v>MOTORISTA CAMINHÃO APOIO</v>
          </cell>
        </row>
        <row r="13">
          <cell r="C13" t="str">
            <v>AGENTE PATRIMONIAL</v>
          </cell>
        </row>
      </sheetData>
      <sheetData sheetId="14">
        <row r="4">
          <cell r="E4" t="str">
            <v>SIMPLES</v>
          </cell>
        </row>
      </sheetData>
      <sheetData sheetId="15">
        <row r="4">
          <cell r="B4" t="str">
            <v>JSF</v>
          </cell>
          <cell r="C4">
            <v>1</v>
          </cell>
          <cell r="D4" t="str">
            <v>Roçada Manual Na Linha 3x0,66 1</v>
          </cell>
        </row>
        <row r="5">
          <cell r="B5" t="str">
            <v>JSF</v>
          </cell>
          <cell r="C5">
            <v>2</v>
          </cell>
        </row>
        <row r="6">
          <cell r="B6" t="str">
            <v>JSF</v>
          </cell>
          <cell r="C6">
            <v>3</v>
          </cell>
        </row>
        <row r="7">
          <cell r="B7" t="str">
            <v>JSF</v>
          </cell>
          <cell r="C7">
            <v>4</v>
          </cell>
        </row>
        <row r="8">
          <cell r="B8" t="str">
            <v>JSF</v>
          </cell>
          <cell r="C8">
            <v>5</v>
          </cell>
        </row>
        <row r="9">
          <cell r="B9" t="str">
            <v>JSF</v>
          </cell>
          <cell r="C9">
            <v>6</v>
          </cell>
        </row>
        <row r="10">
          <cell r="B10" t="str">
            <v>JSF</v>
          </cell>
          <cell r="C10">
            <v>7</v>
          </cell>
        </row>
        <row r="11">
          <cell r="B11" t="str">
            <v>JSF</v>
          </cell>
          <cell r="C11">
            <v>8</v>
          </cell>
        </row>
        <row r="12">
          <cell r="B12" t="str">
            <v>JSF</v>
          </cell>
          <cell r="C12">
            <v>9</v>
          </cell>
        </row>
        <row r="13">
          <cell r="B13" t="str">
            <v>JSF</v>
          </cell>
          <cell r="C13">
            <v>10</v>
          </cell>
        </row>
        <row r="14">
          <cell r="B14" t="str">
            <v>JSF</v>
          </cell>
          <cell r="C14">
            <v>11</v>
          </cell>
        </row>
        <row r="15">
          <cell r="B15" t="str">
            <v>JSF</v>
          </cell>
          <cell r="C15">
            <v>12</v>
          </cell>
        </row>
        <row r="16">
          <cell r="B16" t="str">
            <v>JSF</v>
          </cell>
          <cell r="C16">
            <v>13</v>
          </cell>
        </row>
        <row r="17">
          <cell r="B17" t="str">
            <v>JSF</v>
          </cell>
          <cell r="C17">
            <v>14</v>
          </cell>
        </row>
        <row r="18">
          <cell r="B18" t="str">
            <v>JSF</v>
          </cell>
          <cell r="C18">
            <v>15</v>
          </cell>
        </row>
        <row r="19">
          <cell r="B19" t="str">
            <v>JSF</v>
          </cell>
          <cell r="C19">
            <v>16</v>
          </cell>
        </row>
        <row r="20">
          <cell r="B20" t="str">
            <v>JSF</v>
          </cell>
          <cell r="C20">
            <v>17</v>
          </cell>
        </row>
        <row r="21">
          <cell r="B21" t="str">
            <v>JSF</v>
          </cell>
          <cell r="C21">
            <v>18</v>
          </cell>
        </row>
        <row r="22">
          <cell r="B22" t="str">
            <v>JSF</v>
          </cell>
          <cell r="C22">
            <v>19</v>
          </cell>
        </row>
        <row r="23">
          <cell r="B23" t="str">
            <v>JSF</v>
          </cell>
          <cell r="C23">
            <v>20</v>
          </cell>
        </row>
        <row r="24">
          <cell r="B24" t="str">
            <v>JSF</v>
          </cell>
          <cell r="C24">
            <v>21</v>
          </cell>
        </row>
        <row r="25">
          <cell r="B25" t="str">
            <v>JSF</v>
          </cell>
          <cell r="C25">
            <v>22</v>
          </cell>
        </row>
        <row r="26">
          <cell r="B26" t="str">
            <v>JSF</v>
          </cell>
          <cell r="C26">
            <v>23</v>
          </cell>
        </row>
        <row r="27">
          <cell r="B27" t="str">
            <v>JSF</v>
          </cell>
          <cell r="C27">
            <v>24</v>
          </cell>
        </row>
        <row r="28">
          <cell r="B28" t="str">
            <v>JSF</v>
          </cell>
          <cell r="C28">
            <v>25</v>
          </cell>
        </row>
        <row r="29">
          <cell r="B29" t="str">
            <v>JSF</v>
          </cell>
          <cell r="C29">
            <v>26</v>
          </cell>
        </row>
        <row r="30">
          <cell r="B30" t="str">
            <v>JSF</v>
          </cell>
          <cell r="C30">
            <v>27</v>
          </cell>
        </row>
        <row r="31">
          <cell r="B31" t="str">
            <v>JSF</v>
          </cell>
          <cell r="C31">
            <v>28</v>
          </cell>
        </row>
        <row r="32">
          <cell r="B32" t="str">
            <v>JSF</v>
          </cell>
          <cell r="C32">
            <v>29</v>
          </cell>
        </row>
        <row r="33">
          <cell r="B33" t="str">
            <v>JSF</v>
          </cell>
          <cell r="C33">
            <v>30</v>
          </cell>
        </row>
        <row r="34">
          <cell r="B34" t="str">
            <v>JSF</v>
          </cell>
          <cell r="C34">
            <v>31</v>
          </cell>
        </row>
        <row r="35">
          <cell r="B35" t="str">
            <v>JSF</v>
          </cell>
          <cell r="C35">
            <v>32</v>
          </cell>
        </row>
        <row r="36">
          <cell r="B36" t="str">
            <v>JSF</v>
          </cell>
          <cell r="C36">
            <v>33</v>
          </cell>
        </row>
        <row r="37">
          <cell r="B37" t="str">
            <v>JSF</v>
          </cell>
          <cell r="C37">
            <v>34</v>
          </cell>
        </row>
        <row r="38">
          <cell r="B38" t="str">
            <v>JSF</v>
          </cell>
          <cell r="C38">
            <v>35</v>
          </cell>
        </row>
        <row r="39">
          <cell r="B39" t="str">
            <v>JSF</v>
          </cell>
          <cell r="C39">
            <v>36</v>
          </cell>
        </row>
        <row r="40">
          <cell r="B40" t="str">
            <v>JSF</v>
          </cell>
          <cell r="C40">
            <v>37</v>
          </cell>
        </row>
        <row r="41">
          <cell r="B41" t="str">
            <v>JSF</v>
          </cell>
          <cell r="C41">
            <v>38</v>
          </cell>
        </row>
        <row r="42">
          <cell r="B42" t="str">
            <v>JSF</v>
          </cell>
          <cell r="C42">
            <v>39</v>
          </cell>
        </row>
        <row r="43">
          <cell r="B43" t="str">
            <v>JSF</v>
          </cell>
          <cell r="C43">
            <v>40</v>
          </cell>
        </row>
        <row r="44">
          <cell r="B44" t="str">
            <v>JSF</v>
          </cell>
          <cell r="C44">
            <v>41</v>
          </cell>
        </row>
        <row r="45">
          <cell r="B45" t="str">
            <v>JSF</v>
          </cell>
          <cell r="C45">
            <v>42</v>
          </cell>
        </row>
        <row r="46">
          <cell r="B46" t="str">
            <v>JSF</v>
          </cell>
          <cell r="C46">
            <v>43</v>
          </cell>
        </row>
        <row r="47">
          <cell r="B47" t="str">
            <v>JSF</v>
          </cell>
          <cell r="C47">
            <v>44</v>
          </cell>
        </row>
        <row r="48">
          <cell r="B48" t="str">
            <v>JSF</v>
          </cell>
          <cell r="C48">
            <v>45</v>
          </cell>
        </row>
        <row r="49">
          <cell r="B49" t="str">
            <v>JSF</v>
          </cell>
          <cell r="C49">
            <v>46</v>
          </cell>
        </row>
        <row r="50">
          <cell r="B50" t="str">
            <v>JSF</v>
          </cell>
          <cell r="C50">
            <v>47</v>
          </cell>
        </row>
        <row r="51">
          <cell r="B51" t="str">
            <v>JSF</v>
          </cell>
          <cell r="C51">
            <v>48</v>
          </cell>
        </row>
        <row r="52">
          <cell r="B52" t="str">
            <v>JSF</v>
          </cell>
          <cell r="C52">
            <v>49</v>
          </cell>
        </row>
        <row r="53">
          <cell r="B53" t="str">
            <v>JSF</v>
          </cell>
          <cell r="C53">
            <v>50</v>
          </cell>
        </row>
        <row r="54">
          <cell r="B54" t="str">
            <v>JSF</v>
          </cell>
          <cell r="C54">
            <v>51</v>
          </cell>
        </row>
        <row r="55">
          <cell r="B55" t="str">
            <v>JSF</v>
          </cell>
          <cell r="C55">
            <v>52</v>
          </cell>
        </row>
        <row r="56">
          <cell r="B56" t="str">
            <v>JSF</v>
          </cell>
          <cell r="C56">
            <v>53</v>
          </cell>
        </row>
        <row r="57">
          <cell r="B57" t="str">
            <v>JSF</v>
          </cell>
          <cell r="C57">
            <v>54</v>
          </cell>
        </row>
        <row r="58">
          <cell r="B58" t="str">
            <v>JSF</v>
          </cell>
          <cell r="C58">
            <v>55</v>
          </cell>
        </row>
        <row r="59">
          <cell r="B59" t="str">
            <v>JSF</v>
          </cell>
          <cell r="C59">
            <v>56</v>
          </cell>
        </row>
        <row r="60">
          <cell r="B60" t="str">
            <v>JSF</v>
          </cell>
          <cell r="C60">
            <v>57</v>
          </cell>
        </row>
        <row r="61">
          <cell r="B61" t="str">
            <v>JSF</v>
          </cell>
          <cell r="C61">
            <v>58</v>
          </cell>
        </row>
        <row r="62">
          <cell r="B62" t="str">
            <v>JSF</v>
          </cell>
          <cell r="C62">
            <v>59</v>
          </cell>
        </row>
        <row r="63">
          <cell r="B63" t="str">
            <v>JSF</v>
          </cell>
          <cell r="C63">
            <v>60</v>
          </cell>
        </row>
        <row r="64">
          <cell r="B64" t="str">
            <v>JSF</v>
          </cell>
          <cell r="C64">
            <v>61</v>
          </cell>
        </row>
        <row r="65">
          <cell r="B65" t="str">
            <v>JSF</v>
          </cell>
          <cell r="C65">
            <v>62</v>
          </cell>
        </row>
        <row r="66">
          <cell r="B66" t="str">
            <v>JSF</v>
          </cell>
          <cell r="C66">
            <v>63</v>
          </cell>
        </row>
        <row r="67">
          <cell r="B67" t="str">
            <v>JSF</v>
          </cell>
          <cell r="C67">
            <v>64</v>
          </cell>
        </row>
        <row r="68">
          <cell r="B68" t="str">
            <v>JSF</v>
          </cell>
          <cell r="C68">
            <v>65</v>
          </cell>
        </row>
        <row r="69">
          <cell r="B69" t="str">
            <v>JSF</v>
          </cell>
          <cell r="C69">
            <v>66</v>
          </cell>
        </row>
        <row r="70">
          <cell r="B70" t="str">
            <v>JSF</v>
          </cell>
          <cell r="C70">
            <v>67</v>
          </cell>
        </row>
        <row r="71">
          <cell r="B71" t="str">
            <v>JSF</v>
          </cell>
          <cell r="C71">
            <v>68</v>
          </cell>
        </row>
        <row r="72">
          <cell r="B72" t="str">
            <v>JSF</v>
          </cell>
          <cell r="C72">
            <v>69</v>
          </cell>
        </row>
        <row r="73">
          <cell r="B73" t="str">
            <v>JSF</v>
          </cell>
          <cell r="C73">
            <v>70</v>
          </cell>
        </row>
        <row r="74">
          <cell r="B74" t="str">
            <v>JSF</v>
          </cell>
          <cell r="C74">
            <v>71</v>
          </cell>
        </row>
        <row r="75">
          <cell r="B75" t="str">
            <v>JSF</v>
          </cell>
          <cell r="C75">
            <v>72</v>
          </cell>
        </row>
        <row r="76">
          <cell r="B76" t="str">
            <v>JSF</v>
          </cell>
          <cell r="C76">
            <v>73</v>
          </cell>
        </row>
        <row r="77">
          <cell r="B77" t="str">
            <v>JSF</v>
          </cell>
          <cell r="C77">
            <v>74</v>
          </cell>
        </row>
        <row r="78">
          <cell r="B78" t="str">
            <v>JSF</v>
          </cell>
          <cell r="C78">
            <v>75</v>
          </cell>
        </row>
        <row r="79">
          <cell r="B79" t="str">
            <v>JSF</v>
          </cell>
          <cell r="C79">
            <v>76</v>
          </cell>
        </row>
        <row r="80">
          <cell r="B80" t="str">
            <v>JSF</v>
          </cell>
          <cell r="C80">
            <v>77</v>
          </cell>
        </row>
        <row r="81">
          <cell r="B81" t="str">
            <v>JSF</v>
          </cell>
          <cell r="C81">
            <v>78</v>
          </cell>
        </row>
        <row r="82">
          <cell r="B82" t="str">
            <v>JSF</v>
          </cell>
          <cell r="C82">
            <v>79</v>
          </cell>
        </row>
        <row r="83">
          <cell r="B83" t="str">
            <v>JSF</v>
          </cell>
          <cell r="C83">
            <v>80</v>
          </cell>
        </row>
        <row r="84">
          <cell r="B84" t="str">
            <v>JSF</v>
          </cell>
          <cell r="C84">
            <v>81</v>
          </cell>
        </row>
        <row r="85">
          <cell r="B85" t="str">
            <v>JSF</v>
          </cell>
          <cell r="C85">
            <v>82</v>
          </cell>
        </row>
        <row r="86">
          <cell r="B86" t="str">
            <v>JSF</v>
          </cell>
          <cell r="C86">
            <v>83</v>
          </cell>
        </row>
        <row r="87">
          <cell r="B87" t="str">
            <v>JSF</v>
          </cell>
          <cell r="C87">
            <v>84</v>
          </cell>
        </row>
        <row r="88">
          <cell r="B88" t="str">
            <v>JSF</v>
          </cell>
          <cell r="C88">
            <v>85</v>
          </cell>
        </row>
        <row r="89">
          <cell r="B89" t="str">
            <v>JSF</v>
          </cell>
          <cell r="C89">
            <v>86</v>
          </cell>
        </row>
        <row r="90">
          <cell r="B90" t="str">
            <v>JSF</v>
          </cell>
          <cell r="C90">
            <v>87</v>
          </cell>
        </row>
        <row r="91">
          <cell r="B91" t="str">
            <v>JSF</v>
          </cell>
          <cell r="C91">
            <v>88</v>
          </cell>
        </row>
        <row r="92">
          <cell r="B92" t="str">
            <v>JSF</v>
          </cell>
          <cell r="C92">
            <v>89</v>
          </cell>
        </row>
        <row r="93">
          <cell r="B93" t="str">
            <v>JSF</v>
          </cell>
          <cell r="C93">
            <v>90</v>
          </cell>
        </row>
        <row r="94">
          <cell r="B94" t="str">
            <v>JSF</v>
          </cell>
          <cell r="C94">
            <v>91</v>
          </cell>
        </row>
        <row r="95">
          <cell r="B95" t="str">
            <v>JSF</v>
          </cell>
          <cell r="C95">
            <v>92</v>
          </cell>
        </row>
        <row r="96">
          <cell r="B96" t="str">
            <v>JSF</v>
          </cell>
          <cell r="C96">
            <v>93</v>
          </cell>
        </row>
        <row r="97">
          <cell r="B97" t="str">
            <v>JSF</v>
          </cell>
          <cell r="C97">
            <v>94</v>
          </cell>
        </row>
        <row r="98">
          <cell r="B98" t="str">
            <v>JSF</v>
          </cell>
          <cell r="C98">
            <v>95</v>
          </cell>
        </row>
        <row r="99">
          <cell r="B99" t="str">
            <v>JSF</v>
          </cell>
          <cell r="C99">
            <v>96</v>
          </cell>
        </row>
        <row r="100">
          <cell r="B100" t="str">
            <v>JSF</v>
          </cell>
          <cell r="C100">
            <v>97</v>
          </cell>
        </row>
        <row r="101">
          <cell r="B101" t="str">
            <v>JSF</v>
          </cell>
          <cell r="C101">
            <v>98</v>
          </cell>
        </row>
        <row r="102">
          <cell r="B102" t="str">
            <v>JSF</v>
          </cell>
          <cell r="C102">
            <v>99</v>
          </cell>
        </row>
        <row r="103">
          <cell r="B103" t="str">
            <v>JSF</v>
          </cell>
          <cell r="C103">
            <v>100</v>
          </cell>
        </row>
        <row r="104">
          <cell r="B104">
            <v>0</v>
          </cell>
          <cell r="C104">
            <v>101</v>
          </cell>
        </row>
        <row r="105">
          <cell r="B105">
            <v>0</v>
          </cell>
          <cell r="C105">
            <v>102</v>
          </cell>
        </row>
        <row r="106">
          <cell r="B106">
            <v>0</v>
          </cell>
          <cell r="C106">
            <v>103</v>
          </cell>
        </row>
        <row r="107">
          <cell r="B107">
            <v>0</v>
          </cell>
          <cell r="C107">
            <v>104</v>
          </cell>
        </row>
        <row r="108">
          <cell r="B108">
            <v>0</v>
          </cell>
          <cell r="C108">
            <v>105</v>
          </cell>
        </row>
        <row r="109">
          <cell r="B109">
            <v>0</v>
          </cell>
          <cell r="C109">
            <v>106</v>
          </cell>
        </row>
        <row r="110">
          <cell r="B110">
            <v>0</v>
          </cell>
          <cell r="C110">
            <v>107</v>
          </cell>
        </row>
        <row r="111">
          <cell r="B111">
            <v>0</v>
          </cell>
          <cell r="C111">
            <v>108</v>
          </cell>
        </row>
        <row r="112">
          <cell r="B112">
            <v>0</v>
          </cell>
          <cell r="C112">
            <v>109</v>
          </cell>
        </row>
        <row r="113">
          <cell r="B113">
            <v>0</v>
          </cell>
          <cell r="C113">
            <v>110</v>
          </cell>
        </row>
        <row r="114">
          <cell r="B114">
            <v>0</v>
          </cell>
          <cell r="C114">
            <v>111</v>
          </cell>
        </row>
        <row r="115">
          <cell r="B115">
            <v>0</v>
          </cell>
          <cell r="C115">
            <v>112</v>
          </cell>
        </row>
        <row r="116">
          <cell r="B116">
            <v>0</v>
          </cell>
          <cell r="C116">
            <v>113</v>
          </cell>
        </row>
        <row r="117">
          <cell r="B117">
            <v>0</v>
          </cell>
          <cell r="C117">
            <v>114</v>
          </cell>
        </row>
        <row r="118">
          <cell r="B118">
            <v>0</v>
          </cell>
          <cell r="C118">
            <v>115</v>
          </cell>
        </row>
        <row r="119">
          <cell r="B119">
            <v>0</v>
          </cell>
          <cell r="C119">
            <v>116</v>
          </cell>
        </row>
        <row r="120">
          <cell r="B120">
            <v>0</v>
          </cell>
          <cell r="C120">
            <v>117</v>
          </cell>
        </row>
        <row r="121">
          <cell r="B121">
            <v>0</v>
          </cell>
          <cell r="C121">
            <v>118</v>
          </cell>
        </row>
        <row r="122">
          <cell r="B122">
            <v>0</v>
          </cell>
          <cell r="C122">
            <v>119</v>
          </cell>
        </row>
        <row r="123">
          <cell r="B123">
            <v>0</v>
          </cell>
          <cell r="C123">
            <v>120</v>
          </cell>
        </row>
        <row r="124">
          <cell r="B124">
            <v>0</v>
          </cell>
          <cell r="C124">
            <v>121</v>
          </cell>
        </row>
        <row r="125">
          <cell r="B125">
            <v>0</v>
          </cell>
          <cell r="C125">
            <v>122</v>
          </cell>
        </row>
        <row r="126">
          <cell r="B126">
            <v>0</v>
          </cell>
          <cell r="C126">
            <v>123</v>
          </cell>
        </row>
        <row r="127">
          <cell r="B127">
            <v>0</v>
          </cell>
          <cell r="C127">
            <v>124</v>
          </cell>
        </row>
        <row r="128">
          <cell r="B128">
            <v>0</v>
          </cell>
          <cell r="C128">
            <v>125</v>
          </cell>
        </row>
        <row r="129">
          <cell r="B129">
            <v>0</v>
          </cell>
          <cell r="C129">
            <v>126</v>
          </cell>
        </row>
        <row r="130">
          <cell r="B130">
            <v>0</v>
          </cell>
          <cell r="C130">
            <v>127</v>
          </cell>
        </row>
        <row r="131">
          <cell r="B131">
            <v>0</v>
          </cell>
          <cell r="C131">
            <v>128</v>
          </cell>
        </row>
        <row r="132">
          <cell r="B132">
            <v>0</v>
          </cell>
          <cell r="C132">
            <v>129</v>
          </cell>
        </row>
        <row r="133">
          <cell r="B133">
            <v>0</v>
          </cell>
          <cell r="C133">
            <v>130</v>
          </cell>
        </row>
        <row r="134">
          <cell r="B134">
            <v>0</v>
          </cell>
          <cell r="C134">
            <v>131</v>
          </cell>
        </row>
        <row r="135">
          <cell r="B135">
            <v>0</v>
          </cell>
          <cell r="C135">
            <v>132</v>
          </cell>
        </row>
        <row r="136">
          <cell r="B136">
            <v>0</v>
          </cell>
          <cell r="C136">
            <v>133</v>
          </cell>
        </row>
        <row r="137">
          <cell r="B137">
            <v>0</v>
          </cell>
          <cell r="C137">
            <v>134</v>
          </cell>
        </row>
        <row r="138">
          <cell r="B138">
            <v>0</v>
          </cell>
          <cell r="C138">
            <v>135</v>
          </cell>
        </row>
        <row r="139">
          <cell r="B139">
            <v>0</v>
          </cell>
          <cell r="C139">
            <v>136</v>
          </cell>
        </row>
        <row r="140">
          <cell r="B140">
            <v>0</v>
          </cell>
          <cell r="C140">
            <v>137</v>
          </cell>
        </row>
        <row r="141">
          <cell r="B141">
            <v>0</v>
          </cell>
          <cell r="C141">
            <v>138</v>
          </cell>
        </row>
        <row r="142">
          <cell r="B142">
            <v>0</v>
          </cell>
          <cell r="C142">
            <v>139</v>
          </cell>
        </row>
        <row r="143">
          <cell r="B143">
            <v>0</v>
          </cell>
          <cell r="C143">
            <v>140</v>
          </cell>
        </row>
        <row r="144">
          <cell r="B144">
            <v>0</v>
          </cell>
          <cell r="C144">
            <v>141</v>
          </cell>
        </row>
        <row r="145">
          <cell r="B145">
            <v>0</v>
          </cell>
          <cell r="C145">
            <v>142</v>
          </cell>
        </row>
        <row r="146">
          <cell r="B146">
            <v>0</v>
          </cell>
          <cell r="C146">
            <v>143</v>
          </cell>
        </row>
        <row r="147">
          <cell r="B147">
            <v>0</v>
          </cell>
          <cell r="C147">
            <v>144</v>
          </cell>
        </row>
        <row r="148">
          <cell r="B148">
            <v>0</v>
          </cell>
          <cell r="C148">
            <v>145</v>
          </cell>
        </row>
        <row r="149">
          <cell r="B149">
            <v>0</v>
          </cell>
          <cell r="C149">
            <v>146</v>
          </cell>
        </row>
        <row r="150">
          <cell r="B150">
            <v>0</v>
          </cell>
          <cell r="C150">
            <v>147</v>
          </cell>
        </row>
        <row r="151">
          <cell r="B151">
            <v>0</v>
          </cell>
          <cell r="C151">
            <v>148</v>
          </cell>
        </row>
        <row r="152">
          <cell r="B152">
            <v>0</v>
          </cell>
          <cell r="C152">
            <v>149</v>
          </cell>
        </row>
        <row r="153">
          <cell r="B153">
            <v>0</v>
          </cell>
          <cell r="C153">
            <v>150</v>
          </cell>
        </row>
        <row r="154">
          <cell r="B154">
            <v>0</v>
          </cell>
          <cell r="C154">
            <v>151</v>
          </cell>
        </row>
        <row r="155">
          <cell r="B155">
            <v>0</v>
          </cell>
          <cell r="C155">
            <v>152</v>
          </cell>
        </row>
        <row r="156">
          <cell r="B156">
            <v>0</v>
          </cell>
          <cell r="C156">
            <v>153</v>
          </cell>
        </row>
        <row r="157">
          <cell r="B157">
            <v>0</v>
          </cell>
          <cell r="C157">
            <v>154</v>
          </cell>
        </row>
        <row r="158">
          <cell r="B158">
            <v>0</v>
          </cell>
          <cell r="C158">
            <v>155</v>
          </cell>
        </row>
        <row r="159">
          <cell r="B159">
            <v>0</v>
          </cell>
          <cell r="C159">
            <v>156</v>
          </cell>
        </row>
        <row r="160">
          <cell r="B160">
            <v>0</v>
          </cell>
          <cell r="C160">
            <v>157</v>
          </cell>
        </row>
        <row r="161">
          <cell r="B161">
            <v>0</v>
          </cell>
          <cell r="C161">
            <v>158</v>
          </cell>
        </row>
        <row r="162">
          <cell r="B162">
            <v>0</v>
          </cell>
          <cell r="C162">
            <v>159</v>
          </cell>
        </row>
        <row r="163">
          <cell r="B163">
            <v>0</v>
          </cell>
          <cell r="C163">
            <v>160</v>
          </cell>
        </row>
        <row r="164">
          <cell r="B164">
            <v>0</v>
          </cell>
          <cell r="C164">
            <v>161</v>
          </cell>
        </row>
        <row r="165">
          <cell r="B165">
            <v>0</v>
          </cell>
          <cell r="C165">
            <v>162</v>
          </cell>
        </row>
        <row r="166">
          <cell r="B166">
            <v>0</v>
          </cell>
          <cell r="C166">
            <v>163</v>
          </cell>
        </row>
        <row r="167">
          <cell r="B167">
            <v>0</v>
          </cell>
          <cell r="C167">
            <v>164</v>
          </cell>
        </row>
        <row r="168">
          <cell r="B168">
            <v>0</v>
          </cell>
          <cell r="C168">
            <v>165</v>
          </cell>
        </row>
        <row r="169">
          <cell r="B169">
            <v>0</v>
          </cell>
          <cell r="C169">
            <v>166</v>
          </cell>
        </row>
        <row r="170">
          <cell r="B170">
            <v>0</v>
          </cell>
          <cell r="C170">
            <v>167</v>
          </cell>
        </row>
        <row r="171">
          <cell r="B171">
            <v>0</v>
          </cell>
          <cell r="C171">
            <v>168</v>
          </cell>
        </row>
        <row r="172">
          <cell r="B172">
            <v>0</v>
          </cell>
          <cell r="C172">
            <v>169</v>
          </cell>
        </row>
        <row r="173">
          <cell r="B173">
            <v>0</v>
          </cell>
          <cell r="C173">
            <v>170</v>
          </cell>
        </row>
        <row r="174">
          <cell r="B174">
            <v>0</v>
          </cell>
          <cell r="C174">
            <v>171</v>
          </cell>
        </row>
        <row r="175">
          <cell r="B175">
            <v>0</v>
          </cell>
          <cell r="C175">
            <v>172</v>
          </cell>
        </row>
        <row r="176">
          <cell r="B176">
            <v>0</v>
          </cell>
          <cell r="C176">
            <v>173</v>
          </cell>
        </row>
        <row r="177">
          <cell r="B177">
            <v>0</v>
          </cell>
          <cell r="C177">
            <v>174</v>
          </cell>
        </row>
        <row r="178">
          <cell r="B178">
            <v>0</v>
          </cell>
          <cell r="C178">
            <v>175</v>
          </cell>
        </row>
        <row r="179">
          <cell r="B179">
            <v>0</v>
          </cell>
          <cell r="C179">
            <v>176</v>
          </cell>
        </row>
        <row r="180">
          <cell r="B180">
            <v>0</v>
          </cell>
          <cell r="C180">
            <v>177</v>
          </cell>
        </row>
        <row r="181">
          <cell r="B181">
            <v>0</v>
          </cell>
          <cell r="C181">
            <v>178</v>
          </cell>
        </row>
        <row r="182">
          <cell r="B182">
            <v>0</v>
          </cell>
          <cell r="C182">
            <v>179</v>
          </cell>
        </row>
        <row r="183">
          <cell r="B183">
            <v>0</v>
          </cell>
          <cell r="C183">
            <v>180</v>
          </cell>
        </row>
        <row r="184">
          <cell r="B184">
            <v>0</v>
          </cell>
          <cell r="C184">
            <v>181</v>
          </cell>
        </row>
        <row r="185">
          <cell r="B185">
            <v>0</v>
          </cell>
          <cell r="C185">
            <v>182</v>
          </cell>
        </row>
        <row r="186">
          <cell r="B186">
            <v>0</v>
          </cell>
          <cell r="C186">
            <v>183</v>
          </cell>
        </row>
        <row r="187">
          <cell r="B187">
            <v>0</v>
          </cell>
          <cell r="C187">
            <v>184</v>
          </cell>
        </row>
        <row r="188">
          <cell r="B188">
            <v>0</v>
          </cell>
          <cell r="C188">
            <v>185</v>
          </cell>
        </row>
        <row r="189">
          <cell r="B189">
            <v>0</v>
          </cell>
          <cell r="C189">
            <v>186</v>
          </cell>
        </row>
        <row r="190">
          <cell r="B190">
            <v>0</v>
          </cell>
          <cell r="C190">
            <v>187</v>
          </cell>
        </row>
        <row r="191">
          <cell r="B191">
            <v>0</v>
          </cell>
          <cell r="C191">
            <v>188</v>
          </cell>
        </row>
        <row r="192">
          <cell r="B192">
            <v>0</v>
          </cell>
          <cell r="C192">
            <v>189</v>
          </cell>
        </row>
        <row r="193">
          <cell r="B193">
            <v>0</v>
          </cell>
          <cell r="C193">
            <v>190</v>
          </cell>
        </row>
        <row r="194">
          <cell r="B194">
            <v>0</v>
          </cell>
          <cell r="C194">
            <v>191</v>
          </cell>
        </row>
        <row r="195">
          <cell r="B195">
            <v>0</v>
          </cell>
          <cell r="C195">
            <v>192</v>
          </cell>
        </row>
        <row r="196">
          <cell r="B196">
            <v>0</v>
          </cell>
          <cell r="C196">
            <v>193</v>
          </cell>
        </row>
        <row r="197">
          <cell r="B197">
            <v>0</v>
          </cell>
          <cell r="C197">
            <v>194</v>
          </cell>
        </row>
        <row r="198">
          <cell r="B198">
            <v>0</v>
          </cell>
          <cell r="C198">
            <v>195</v>
          </cell>
        </row>
        <row r="199">
          <cell r="B199">
            <v>0</v>
          </cell>
          <cell r="C199">
            <v>196</v>
          </cell>
        </row>
        <row r="200">
          <cell r="B200">
            <v>0</v>
          </cell>
          <cell r="C200">
            <v>197</v>
          </cell>
        </row>
        <row r="201">
          <cell r="B201">
            <v>0</v>
          </cell>
          <cell r="C201">
            <v>198</v>
          </cell>
        </row>
        <row r="202">
          <cell r="B202">
            <v>0</v>
          </cell>
          <cell r="C202">
            <v>199</v>
          </cell>
        </row>
        <row r="203">
          <cell r="B203">
            <v>0</v>
          </cell>
          <cell r="C203">
            <v>200</v>
          </cell>
        </row>
        <row r="204">
          <cell r="B204">
            <v>0</v>
          </cell>
          <cell r="C204" t="str">
            <v/>
          </cell>
        </row>
        <row r="205">
          <cell r="B205">
            <v>0</v>
          </cell>
          <cell r="C205" t="str">
            <v/>
          </cell>
        </row>
        <row r="206">
          <cell r="B206">
            <v>0</v>
          </cell>
          <cell r="C206" t="str">
            <v/>
          </cell>
        </row>
        <row r="207">
          <cell r="B207">
            <v>0</v>
          </cell>
          <cell r="C207" t="str">
            <v/>
          </cell>
        </row>
        <row r="208">
          <cell r="B208">
            <v>0</v>
          </cell>
          <cell r="C208" t="str">
            <v/>
          </cell>
        </row>
        <row r="209">
          <cell r="B209">
            <v>0</v>
          </cell>
          <cell r="C209" t="str">
            <v/>
          </cell>
        </row>
        <row r="210">
          <cell r="B210">
            <v>0</v>
          </cell>
          <cell r="C210" t="str">
            <v/>
          </cell>
        </row>
        <row r="211">
          <cell r="B211">
            <v>0</v>
          </cell>
          <cell r="C211" t="str">
            <v/>
          </cell>
        </row>
        <row r="212">
          <cell r="B212">
            <v>0</v>
          </cell>
          <cell r="C212" t="str">
            <v/>
          </cell>
        </row>
        <row r="213">
          <cell r="B213">
            <v>0</v>
          </cell>
          <cell r="C213" t="str">
            <v/>
          </cell>
        </row>
        <row r="214">
          <cell r="B214">
            <v>0</v>
          </cell>
          <cell r="C214" t="str">
            <v/>
          </cell>
        </row>
        <row r="215">
          <cell r="B215">
            <v>0</v>
          </cell>
          <cell r="C215" t="str">
            <v/>
          </cell>
        </row>
        <row r="216">
          <cell r="B216">
            <v>0</v>
          </cell>
          <cell r="C216" t="str">
            <v/>
          </cell>
        </row>
        <row r="217">
          <cell r="B217">
            <v>0</v>
          </cell>
          <cell r="C217" t="str">
            <v/>
          </cell>
        </row>
        <row r="218">
          <cell r="B218">
            <v>0</v>
          </cell>
          <cell r="C218" t="str">
            <v/>
          </cell>
        </row>
        <row r="219">
          <cell r="B219">
            <v>0</v>
          </cell>
          <cell r="C219" t="str">
            <v/>
          </cell>
        </row>
        <row r="220">
          <cell r="B220">
            <v>0</v>
          </cell>
          <cell r="C220" t="str">
            <v/>
          </cell>
        </row>
        <row r="221">
          <cell r="B221">
            <v>0</v>
          </cell>
          <cell r="C221" t="str">
            <v/>
          </cell>
        </row>
        <row r="222">
          <cell r="B222">
            <v>0</v>
          </cell>
          <cell r="C222" t="str">
            <v/>
          </cell>
        </row>
        <row r="223">
          <cell r="B223">
            <v>0</v>
          </cell>
          <cell r="C223" t="str">
            <v/>
          </cell>
        </row>
        <row r="224">
          <cell r="B224">
            <v>0</v>
          </cell>
          <cell r="C224" t="str">
            <v/>
          </cell>
        </row>
        <row r="225">
          <cell r="B225">
            <v>0</v>
          </cell>
          <cell r="C225" t="str">
            <v/>
          </cell>
        </row>
        <row r="226">
          <cell r="B226">
            <v>0</v>
          </cell>
          <cell r="C226" t="str">
            <v/>
          </cell>
        </row>
        <row r="227">
          <cell r="B227">
            <v>0</v>
          </cell>
          <cell r="C227" t="str">
            <v/>
          </cell>
        </row>
        <row r="228">
          <cell r="B228">
            <v>0</v>
          </cell>
          <cell r="C228" t="str">
            <v/>
          </cell>
        </row>
        <row r="229">
          <cell r="B229">
            <v>0</v>
          </cell>
          <cell r="C229" t="str">
            <v/>
          </cell>
        </row>
        <row r="230">
          <cell r="B230">
            <v>0</v>
          </cell>
          <cell r="C230" t="str">
            <v/>
          </cell>
        </row>
        <row r="231">
          <cell r="B231">
            <v>0</v>
          </cell>
          <cell r="C231" t="str">
            <v/>
          </cell>
        </row>
        <row r="232">
          <cell r="B232">
            <v>0</v>
          </cell>
          <cell r="C232" t="str">
            <v/>
          </cell>
        </row>
        <row r="233">
          <cell r="B233">
            <v>0</v>
          </cell>
          <cell r="C233" t="str">
            <v/>
          </cell>
        </row>
        <row r="234">
          <cell r="B234">
            <v>0</v>
          </cell>
          <cell r="C234" t="str">
            <v/>
          </cell>
        </row>
        <row r="235">
          <cell r="B235">
            <v>0</v>
          </cell>
          <cell r="C235" t="str">
            <v/>
          </cell>
        </row>
        <row r="236">
          <cell r="B236">
            <v>0</v>
          </cell>
          <cell r="C236" t="str">
            <v/>
          </cell>
        </row>
        <row r="237">
          <cell r="B237">
            <v>0</v>
          </cell>
          <cell r="C237" t="str">
            <v/>
          </cell>
        </row>
        <row r="238">
          <cell r="B238">
            <v>0</v>
          </cell>
          <cell r="C238" t="str">
            <v/>
          </cell>
        </row>
        <row r="239">
          <cell r="C239" t="str">
            <v/>
          </cell>
        </row>
        <row r="240">
          <cell r="C240" t="str">
            <v/>
          </cell>
        </row>
        <row r="241">
          <cell r="C241" t="str">
            <v/>
          </cell>
        </row>
        <row r="242">
          <cell r="C242" t="str">
            <v/>
          </cell>
        </row>
        <row r="243">
          <cell r="C243" t="str">
            <v/>
          </cell>
        </row>
        <row r="244">
          <cell r="C244" t="str">
            <v/>
          </cell>
        </row>
        <row r="245">
          <cell r="C245" t="str">
            <v/>
          </cell>
        </row>
        <row r="246">
          <cell r="C246" t="str">
            <v/>
          </cell>
        </row>
        <row r="247">
          <cell r="C247" t="str">
            <v/>
          </cell>
        </row>
        <row r="248">
          <cell r="C248" t="str">
            <v/>
          </cell>
        </row>
        <row r="249">
          <cell r="C249" t="str">
            <v/>
          </cell>
        </row>
        <row r="250">
          <cell r="C250" t="str">
            <v/>
          </cell>
        </row>
        <row r="251">
          <cell r="C251" t="str">
            <v/>
          </cell>
        </row>
        <row r="252">
          <cell r="C252" t="str">
            <v/>
          </cell>
        </row>
        <row r="253">
          <cell r="C253" t="str">
            <v/>
          </cell>
        </row>
        <row r="254">
          <cell r="C254" t="str">
            <v/>
          </cell>
        </row>
        <row r="255">
          <cell r="C255" t="str">
            <v/>
          </cell>
        </row>
        <row r="256">
          <cell r="C256" t="str">
            <v/>
          </cell>
        </row>
        <row r="257">
          <cell r="C257" t="str">
            <v/>
          </cell>
        </row>
        <row r="258">
          <cell r="C258" t="str">
            <v/>
          </cell>
        </row>
        <row r="259">
          <cell r="C259" t="str">
            <v/>
          </cell>
        </row>
        <row r="260">
          <cell r="C260" t="str">
            <v/>
          </cell>
        </row>
        <row r="261">
          <cell r="C261" t="str">
            <v/>
          </cell>
        </row>
        <row r="262">
          <cell r="C262" t="str">
            <v/>
          </cell>
        </row>
        <row r="263">
          <cell r="C263" t="str">
            <v/>
          </cell>
        </row>
        <row r="264">
          <cell r="C264" t="str">
            <v/>
          </cell>
        </row>
        <row r="265">
          <cell r="C265" t="str">
            <v/>
          </cell>
        </row>
        <row r="266">
          <cell r="C266" t="str">
            <v/>
          </cell>
        </row>
        <row r="267">
          <cell r="C267" t="str">
            <v/>
          </cell>
        </row>
        <row r="268">
          <cell r="C268" t="str">
            <v/>
          </cell>
        </row>
        <row r="269">
          <cell r="C269" t="str">
            <v/>
          </cell>
        </row>
        <row r="270">
          <cell r="C270" t="str">
            <v/>
          </cell>
        </row>
        <row r="271">
          <cell r="C271" t="str">
            <v/>
          </cell>
        </row>
        <row r="272">
          <cell r="C272" t="str">
            <v/>
          </cell>
        </row>
        <row r="273">
          <cell r="C273" t="str">
            <v/>
          </cell>
        </row>
        <row r="274">
          <cell r="C274" t="str">
            <v/>
          </cell>
        </row>
        <row r="275">
          <cell r="C275" t="str">
            <v/>
          </cell>
        </row>
        <row r="276">
          <cell r="C276" t="str">
            <v/>
          </cell>
        </row>
        <row r="277">
          <cell r="C277" t="str">
            <v/>
          </cell>
        </row>
        <row r="278">
          <cell r="C278" t="str">
            <v/>
          </cell>
        </row>
        <row r="279">
          <cell r="C279" t="str">
            <v/>
          </cell>
        </row>
        <row r="280">
          <cell r="C280" t="str">
            <v/>
          </cell>
        </row>
        <row r="281">
          <cell r="C281" t="str">
            <v/>
          </cell>
        </row>
        <row r="282">
          <cell r="C282" t="str">
            <v/>
          </cell>
        </row>
        <row r="283">
          <cell r="C283" t="str">
            <v/>
          </cell>
        </row>
        <row r="284">
          <cell r="C284" t="str">
            <v/>
          </cell>
        </row>
        <row r="285">
          <cell r="C285" t="str">
            <v/>
          </cell>
        </row>
        <row r="286">
          <cell r="C286" t="str">
            <v/>
          </cell>
        </row>
        <row r="287">
          <cell r="C287" t="str">
            <v/>
          </cell>
        </row>
        <row r="288">
          <cell r="C288" t="str">
            <v/>
          </cell>
        </row>
        <row r="289">
          <cell r="C289" t="str">
            <v/>
          </cell>
        </row>
        <row r="290">
          <cell r="C290" t="str">
            <v/>
          </cell>
        </row>
        <row r="291">
          <cell r="C291" t="str">
            <v/>
          </cell>
        </row>
        <row r="292">
          <cell r="C292" t="str">
            <v/>
          </cell>
        </row>
        <row r="293">
          <cell r="C293" t="str">
            <v/>
          </cell>
        </row>
        <row r="294">
          <cell r="C294" t="str">
            <v/>
          </cell>
        </row>
        <row r="295">
          <cell r="C295" t="str">
            <v/>
          </cell>
        </row>
        <row r="296">
          <cell r="C296" t="str">
            <v/>
          </cell>
        </row>
        <row r="297">
          <cell r="C297" t="str">
            <v/>
          </cell>
        </row>
        <row r="298">
          <cell r="C298" t="str">
            <v/>
          </cell>
        </row>
        <row r="299">
          <cell r="C299" t="str">
            <v/>
          </cell>
        </row>
        <row r="300">
          <cell r="C300" t="str">
            <v/>
          </cell>
        </row>
        <row r="301">
          <cell r="C301" t="str">
            <v/>
          </cell>
        </row>
        <row r="302">
          <cell r="C302" t="str">
            <v/>
          </cell>
        </row>
        <row r="303">
          <cell r="C303" t="str">
            <v/>
          </cell>
        </row>
        <row r="304">
          <cell r="C304" t="str">
            <v/>
          </cell>
        </row>
        <row r="305">
          <cell r="C305" t="str">
            <v/>
          </cell>
        </row>
        <row r="306">
          <cell r="C306" t="str">
            <v/>
          </cell>
        </row>
        <row r="307">
          <cell r="C307" t="str">
            <v/>
          </cell>
        </row>
        <row r="308">
          <cell r="C308" t="str">
            <v/>
          </cell>
        </row>
        <row r="309">
          <cell r="C309" t="str">
            <v/>
          </cell>
        </row>
        <row r="310">
          <cell r="C310" t="str">
            <v/>
          </cell>
        </row>
        <row r="311">
          <cell r="C311" t="str">
            <v/>
          </cell>
        </row>
        <row r="312">
          <cell r="C312" t="str">
            <v/>
          </cell>
        </row>
        <row r="313">
          <cell r="C313" t="str">
            <v/>
          </cell>
        </row>
        <row r="314">
          <cell r="C314" t="str">
            <v/>
          </cell>
        </row>
        <row r="315">
          <cell r="C315" t="str">
            <v/>
          </cell>
        </row>
        <row r="316">
          <cell r="C316" t="str">
            <v/>
          </cell>
        </row>
        <row r="317">
          <cell r="C317" t="str">
            <v/>
          </cell>
        </row>
        <row r="318">
          <cell r="C318" t="str">
            <v/>
          </cell>
        </row>
        <row r="319">
          <cell r="C319" t="str">
            <v/>
          </cell>
        </row>
        <row r="320">
          <cell r="C320" t="str">
            <v/>
          </cell>
        </row>
        <row r="321">
          <cell r="C321" t="str">
            <v/>
          </cell>
        </row>
        <row r="322">
          <cell r="C322" t="str">
            <v/>
          </cell>
        </row>
        <row r="323">
          <cell r="C323" t="str">
            <v/>
          </cell>
        </row>
        <row r="324">
          <cell r="C324" t="str">
            <v/>
          </cell>
        </row>
        <row r="325">
          <cell r="C325" t="str">
            <v/>
          </cell>
        </row>
        <row r="326">
          <cell r="C326" t="str">
            <v/>
          </cell>
        </row>
        <row r="327">
          <cell r="C327" t="str">
            <v/>
          </cell>
        </row>
        <row r="328">
          <cell r="C328" t="str">
            <v/>
          </cell>
        </row>
        <row r="329">
          <cell r="C329" t="str">
            <v/>
          </cell>
        </row>
        <row r="330">
          <cell r="C330" t="str">
            <v/>
          </cell>
        </row>
        <row r="331">
          <cell r="C331" t="str">
            <v/>
          </cell>
        </row>
        <row r="332">
          <cell r="C332" t="str">
            <v/>
          </cell>
        </row>
        <row r="333">
          <cell r="C333" t="str">
            <v/>
          </cell>
        </row>
        <row r="334">
          <cell r="C334" t="str">
            <v/>
          </cell>
        </row>
        <row r="335">
          <cell r="C335" t="str">
            <v/>
          </cell>
        </row>
        <row r="336">
          <cell r="C336" t="str">
            <v/>
          </cell>
        </row>
        <row r="337">
          <cell r="C337" t="str">
            <v/>
          </cell>
        </row>
        <row r="338">
          <cell r="C338" t="str">
            <v/>
          </cell>
        </row>
        <row r="339">
          <cell r="C339" t="str">
            <v/>
          </cell>
        </row>
        <row r="340">
          <cell r="C340" t="str">
            <v/>
          </cell>
        </row>
        <row r="341">
          <cell r="C341" t="str">
            <v/>
          </cell>
        </row>
        <row r="342">
          <cell r="C342" t="str">
            <v/>
          </cell>
        </row>
        <row r="343">
          <cell r="C343" t="str">
            <v/>
          </cell>
        </row>
        <row r="344">
          <cell r="C344" t="str">
            <v/>
          </cell>
        </row>
        <row r="345">
          <cell r="C345" t="str">
            <v/>
          </cell>
        </row>
        <row r="346">
          <cell r="C346" t="str">
            <v/>
          </cell>
        </row>
        <row r="347">
          <cell r="C347" t="str">
            <v/>
          </cell>
        </row>
        <row r="348">
          <cell r="C348" t="str">
            <v/>
          </cell>
        </row>
        <row r="349">
          <cell r="C349" t="str">
            <v/>
          </cell>
        </row>
        <row r="350">
          <cell r="C350" t="str">
            <v/>
          </cell>
        </row>
        <row r="351">
          <cell r="C351" t="str">
            <v/>
          </cell>
        </row>
        <row r="352">
          <cell r="C352" t="str">
            <v/>
          </cell>
        </row>
        <row r="353">
          <cell r="C353" t="str">
            <v/>
          </cell>
        </row>
        <row r="354">
          <cell r="C354" t="str">
            <v/>
          </cell>
        </row>
        <row r="355">
          <cell r="C355" t="str">
            <v/>
          </cell>
        </row>
        <row r="356">
          <cell r="C356" t="str">
            <v/>
          </cell>
        </row>
        <row r="357">
          <cell r="C357" t="str">
            <v/>
          </cell>
        </row>
        <row r="358">
          <cell r="C358" t="str">
            <v/>
          </cell>
        </row>
        <row r="359">
          <cell r="C359" t="str">
            <v/>
          </cell>
        </row>
        <row r="360">
          <cell r="C360" t="str">
            <v/>
          </cell>
        </row>
        <row r="361">
          <cell r="C361" t="str">
            <v/>
          </cell>
        </row>
        <row r="362">
          <cell r="C362" t="str">
            <v/>
          </cell>
        </row>
        <row r="363">
          <cell r="C363" t="str">
            <v/>
          </cell>
        </row>
        <row r="364">
          <cell r="C364" t="str">
            <v/>
          </cell>
        </row>
        <row r="365">
          <cell r="C365" t="str">
            <v/>
          </cell>
        </row>
        <row r="366">
          <cell r="C366" t="str">
            <v/>
          </cell>
        </row>
        <row r="367">
          <cell r="C367" t="str">
            <v/>
          </cell>
        </row>
        <row r="368">
          <cell r="C368" t="str">
            <v/>
          </cell>
        </row>
        <row r="369">
          <cell r="C369" t="str">
            <v/>
          </cell>
        </row>
        <row r="370">
          <cell r="C370" t="str">
            <v/>
          </cell>
        </row>
        <row r="371">
          <cell r="C371" t="str">
            <v/>
          </cell>
        </row>
        <row r="372">
          <cell r="C372" t="str">
            <v/>
          </cell>
        </row>
        <row r="373">
          <cell r="C373" t="str">
            <v/>
          </cell>
        </row>
        <row r="374">
          <cell r="C374" t="str">
            <v/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</sheetData>
      <sheetData sheetId="16">
        <row r="4">
          <cell r="B4" t="str">
            <v>Chapadinha</v>
          </cell>
          <cell r="C4">
            <v>1</v>
          </cell>
          <cell r="D4" t="str">
            <v>JSF</v>
          </cell>
        </row>
        <row r="5">
          <cell r="C5" t="str">
            <v/>
          </cell>
        </row>
        <row r="6">
          <cell r="C6" t="str">
            <v/>
          </cell>
        </row>
        <row r="7">
          <cell r="C7" t="str">
            <v/>
          </cell>
        </row>
        <row r="8">
          <cell r="C8" t="str">
            <v/>
          </cell>
        </row>
        <row r="9">
          <cell r="C9" t="str">
            <v/>
          </cell>
        </row>
        <row r="10">
          <cell r="C10" t="str">
            <v/>
          </cell>
        </row>
        <row r="11">
          <cell r="C11" t="str">
            <v/>
          </cell>
        </row>
        <row r="12">
          <cell r="C12" t="str">
            <v/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/>
          </cell>
        </row>
        <row r="16">
          <cell r="C16" t="str">
            <v/>
          </cell>
        </row>
        <row r="17">
          <cell r="C17" t="str">
            <v/>
          </cell>
        </row>
        <row r="18">
          <cell r="C18" t="str">
            <v/>
          </cell>
        </row>
        <row r="19">
          <cell r="C19" t="str">
            <v/>
          </cell>
        </row>
        <row r="20">
          <cell r="C20" t="str">
            <v/>
          </cell>
        </row>
        <row r="21">
          <cell r="C21" t="str">
            <v/>
          </cell>
        </row>
        <row r="22">
          <cell r="C22" t="str">
            <v/>
          </cell>
        </row>
        <row r="23">
          <cell r="C23" t="str">
            <v/>
          </cell>
        </row>
        <row r="24">
          <cell r="C24" t="str">
            <v/>
          </cell>
        </row>
        <row r="25">
          <cell r="C25" t="str">
            <v/>
          </cell>
        </row>
        <row r="26">
          <cell r="C26" t="str">
            <v/>
          </cell>
        </row>
        <row r="27">
          <cell r="C27" t="str">
            <v/>
          </cell>
        </row>
        <row r="28">
          <cell r="C28" t="str">
            <v/>
          </cell>
        </row>
        <row r="29">
          <cell r="C29" t="str">
            <v/>
          </cell>
        </row>
        <row r="30">
          <cell r="C30" t="str">
            <v/>
          </cell>
        </row>
        <row r="31">
          <cell r="C31" t="str">
            <v/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</sheetData>
      <sheetData sheetId="17"/>
      <sheetData sheetId="18">
        <row r="4">
          <cell r="D4" t="str">
            <v>Chapadinha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M2" t="str">
            <v>AJUSTADO</v>
          </cell>
        </row>
        <row r="3">
          <cell r="M3" t="str">
            <v>OBSERVADO</v>
          </cell>
        </row>
        <row r="22">
          <cell r="A22" t="str">
            <v>MANUTENÇÃO</v>
          </cell>
        </row>
        <row r="23">
          <cell r="A23" t="str">
            <v>REFORMA</v>
          </cell>
        </row>
        <row r="24">
          <cell r="A24" t="str">
            <v>IMPLANTAÇÃO</v>
          </cell>
        </row>
        <row r="25">
          <cell r="A25" t="str">
            <v>CONDUÇÃO</v>
          </cell>
        </row>
        <row r="26">
          <cell r="A26" t="str">
            <v>REFORMA-PRÉ CORTE</v>
          </cell>
        </row>
        <row r="27">
          <cell r="A27" t="str">
            <v>COLHEITA</v>
          </cell>
        </row>
        <row r="30">
          <cell r="F30" t="str">
            <v>Ajudante Florestal</v>
          </cell>
        </row>
      </sheetData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Painel"/>
      <sheetName val="Base Controle"/>
      <sheetName val="BSC_RSul"/>
      <sheetName val="BSC_RNorte"/>
      <sheetName val="BSC_Fazendas"/>
      <sheetName val="BSC_Colheita"/>
      <sheetName val="Graf Acompanhamento"/>
      <sheetName val="Graf BenchMark"/>
      <sheetName val="Graf BenchMark Frota"/>
      <sheetName val="Orçamento"/>
      <sheetName val="Realizado"/>
      <sheetName val="Projetado"/>
      <sheetName val="Dimensões"/>
      <sheetName val="Custos_ZPC_C01"/>
      <sheetName val="Custos_Z_CCA_C11"/>
      <sheetName val="Ativid_Pomar_ZPP_C03"/>
      <sheetName val="Hr_Maq_ZPP_C03"/>
      <sheetName val="Hrs_Produtivas"/>
      <sheetName val="Ajustes"/>
      <sheetName val="BDB VA Agro Norte Volumes"/>
      <sheetName val="BDB VA Agro Norte Operacional"/>
      <sheetName val="BDB VA Agro Sul Volumes"/>
      <sheetName val="BDB VA Agro Sul Operacional"/>
      <sheetName val="BDB VA FaseAgrícolaOperaci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1">
          <cell r="B21" t="str">
            <v>1AB250</v>
          </cell>
          <cell r="C21" t="str">
            <v>Gasto com Pessoal</v>
          </cell>
        </row>
        <row r="22">
          <cell r="B22" t="str">
            <v>1AB250</v>
          </cell>
          <cell r="C22" t="str">
            <v>Audit., Consult. e Serv. de Terc.</v>
          </cell>
        </row>
        <row r="23">
          <cell r="B23" t="str">
            <v>1AB250</v>
          </cell>
          <cell r="C23" t="str">
            <v>Mecanização</v>
          </cell>
        </row>
        <row r="24">
          <cell r="B24" t="str">
            <v>1AB250</v>
          </cell>
          <cell r="C24" t="str">
            <v xml:space="preserve">    Manutenção</v>
          </cell>
        </row>
        <row r="25">
          <cell r="B25" t="str">
            <v>1AB250</v>
          </cell>
          <cell r="C25" t="str">
            <v xml:space="preserve">    Combustível</v>
          </cell>
        </row>
        <row r="26">
          <cell r="B26" t="str">
            <v>1AB250</v>
          </cell>
          <cell r="C26" t="str">
            <v>Insumos</v>
          </cell>
        </row>
        <row r="27">
          <cell r="B27" t="str">
            <v>1AB250</v>
          </cell>
          <cell r="C27" t="str">
            <v xml:space="preserve">    Adubos</v>
          </cell>
        </row>
        <row r="28">
          <cell r="B28" t="str">
            <v>1AB250</v>
          </cell>
          <cell r="C28" t="str">
            <v xml:space="preserve">    Defensivos</v>
          </cell>
        </row>
        <row r="29">
          <cell r="B29" t="str">
            <v>1AB250</v>
          </cell>
          <cell r="C29" t="str">
            <v xml:space="preserve">    Sementes</v>
          </cell>
        </row>
        <row r="30">
          <cell r="B30" t="str">
            <v>1AB250</v>
          </cell>
          <cell r="C30" t="str">
            <v>Aluguel e Arrendamento</v>
          </cell>
          <cell r="D30">
            <v>4.6049600000000002</v>
          </cell>
          <cell r="G30">
            <v>0</v>
          </cell>
          <cell r="H30">
            <v>0</v>
          </cell>
          <cell r="J30">
            <v>8.6379300000000008</v>
          </cell>
          <cell r="K30">
            <v>10.26728</v>
          </cell>
        </row>
        <row r="31">
          <cell r="B31" t="str">
            <v>1AB250</v>
          </cell>
          <cell r="C31" t="str">
            <v>Outros</v>
          </cell>
          <cell r="D31">
            <v>11.356210000000001</v>
          </cell>
          <cell r="E31">
            <v>-2.2391200000000002</v>
          </cell>
          <cell r="G31">
            <v>0</v>
          </cell>
          <cell r="H31">
            <v>0</v>
          </cell>
          <cell r="I31">
            <v>11.5489</v>
          </cell>
          <cell r="J31">
            <v>27.177779999999998</v>
          </cell>
          <cell r="K31">
            <v>38.467730000000003</v>
          </cell>
          <cell r="L31">
            <v>11.223979999999999</v>
          </cell>
        </row>
        <row r="32">
          <cell r="B32" t="str">
            <v>1AB250</v>
          </cell>
          <cell r="C32" t="str">
            <v>Total</v>
          </cell>
          <cell r="D32">
            <v>15.961169999999999</v>
          </cell>
          <cell r="E32">
            <v>-2.2391200000000002</v>
          </cell>
          <cell r="G32">
            <v>0</v>
          </cell>
          <cell r="H32">
            <v>0</v>
          </cell>
          <cell r="I32">
            <v>11.5489</v>
          </cell>
          <cell r="J32">
            <v>35.815710000000003</v>
          </cell>
          <cell r="K32">
            <v>48.735010000000003</v>
          </cell>
          <cell r="L32">
            <v>11.223979999999999</v>
          </cell>
        </row>
        <row r="33">
          <cell r="B33" t="str">
            <v>1AB450</v>
          </cell>
          <cell r="C33" t="str">
            <v>Gasto com Pessoal</v>
          </cell>
          <cell r="D33">
            <v>-2.6294200000000001</v>
          </cell>
          <cell r="E33">
            <v>-5.6592099999999999</v>
          </cell>
          <cell r="F33">
            <v>0</v>
          </cell>
          <cell r="G33">
            <v>0</v>
          </cell>
          <cell r="H33">
            <v>0</v>
          </cell>
          <cell r="I33">
            <v>25.683060000000001</v>
          </cell>
          <cell r="J33">
            <v>33.982700000000001</v>
          </cell>
          <cell r="K33">
            <v>44.89423</v>
          </cell>
          <cell r="L33">
            <v>-10.907349999999999</v>
          </cell>
        </row>
        <row r="34">
          <cell r="B34" t="str">
            <v>1AB450</v>
          </cell>
          <cell r="C34" t="str">
            <v>Audit., Consult. e Serv. de Terc.</v>
          </cell>
          <cell r="D34">
            <v>0</v>
          </cell>
          <cell r="J34">
            <v>0.65800000000000003</v>
          </cell>
        </row>
        <row r="35">
          <cell r="B35" t="str">
            <v>1AB450</v>
          </cell>
          <cell r="C35" t="str">
            <v>Mecanização</v>
          </cell>
        </row>
        <row r="36">
          <cell r="B36" t="str">
            <v>1AB450</v>
          </cell>
          <cell r="C36" t="str">
            <v xml:space="preserve">    Manutenção</v>
          </cell>
        </row>
        <row r="37">
          <cell r="B37" t="str">
            <v>1AB450</v>
          </cell>
          <cell r="C37" t="str">
            <v xml:space="preserve">    Combustível</v>
          </cell>
        </row>
        <row r="38">
          <cell r="B38" t="str">
            <v>1AB450</v>
          </cell>
          <cell r="C38" t="str">
            <v>Insumos</v>
          </cell>
        </row>
        <row r="39">
          <cell r="B39" t="str">
            <v>1AB450</v>
          </cell>
          <cell r="C39" t="str">
            <v xml:space="preserve">    Adubos</v>
          </cell>
        </row>
        <row r="40">
          <cell r="B40" t="str">
            <v>1AB450</v>
          </cell>
          <cell r="C40" t="str">
            <v xml:space="preserve">    Defensivos</v>
          </cell>
        </row>
        <row r="41">
          <cell r="B41" t="str">
            <v>1AB450</v>
          </cell>
          <cell r="C41" t="str">
            <v xml:space="preserve">    Sementes</v>
          </cell>
        </row>
        <row r="42">
          <cell r="B42" t="str">
            <v>1AB450</v>
          </cell>
          <cell r="C42" t="str">
            <v>Aluguel e Arrendamento</v>
          </cell>
          <cell r="D42">
            <v>0.17499999999999999</v>
          </cell>
          <cell r="E42">
            <v>0.29149999999999998</v>
          </cell>
          <cell r="F42">
            <v>0</v>
          </cell>
          <cell r="G42">
            <v>0</v>
          </cell>
          <cell r="H42">
            <v>0</v>
          </cell>
          <cell r="I42">
            <v>0.35</v>
          </cell>
          <cell r="K42">
            <v>0.17</v>
          </cell>
          <cell r="L42">
            <v>0.7</v>
          </cell>
        </row>
        <row r="43">
          <cell r="B43" t="str">
            <v>1AB450</v>
          </cell>
          <cell r="C43" t="str">
            <v>Outros</v>
          </cell>
          <cell r="D43">
            <v>0.94886999999999999</v>
          </cell>
          <cell r="E43">
            <v>0.16761000000000001</v>
          </cell>
          <cell r="F43">
            <v>0</v>
          </cell>
          <cell r="G43">
            <v>1.0000000000000001E-5</v>
          </cell>
          <cell r="H43">
            <v>0</v>
          </cell>
          <cell r="I43">
            <v>8.5510300000000008</v>
          </cell>
          <cell r="J43">
            <v>3.02284</v>
          </cell>
          <cell r="K43">
            <v>4.0991099999999996</v>
          </cell>
          <cell r="L43">
            <v>0</v>
          </cell>
        </row>
        <row r="44">
          <cell r="B44" t="str">
            <v>1AB450</v>
          </cell>
          <cell r="C44" t="str">
            <v>Total</v>
          </cell>
          <cell r="D44">
            <v>-1.5055499999999999</v>
          </cell>
          <cell r="E44">
            <v>-5.2000999999999999</v>
          </cell>
          <cell r="F44">
            <v>0</v>
          </cell>
          <cell r="G44">
            <v>1.0000000000000001E-5</v>
          </cell>
          <cell r="H44">
            <v>0</v>
          </cell>
          <cell r="I44">
            <v>34.584090000000003</v>
          </cell>
          <cell r="J44">
            <v>37.663539999999998</v>
          </cell>
          <cell r="K44">
            <v>49.163339999999998</v>
          </cell>
          <cell r="L44">
            <v>-10.20735</v>
          </cell>
        </row>
        <row r="45">
          <cell r="B45" t="str">
            <v>1AB701</v>
          </cell>
          <cell r="C45" t="str">
            <v>Gasto com Pessoal</v>
          </cell>
          <cell r="D45">
            <v>20.056480000000001</v>
          </cell>
          <cell r="E45">
            <v>21.748539999999998</v>
          </cell>
          <cell r="F45">
            <v>18.093889999999998</v>
          </cell>
          <cell r="G45">
            <v>25.49363</v>
          </cell>
          <cell r="H45">
            <v>28.741540000000001</v>
          </cell>
          <cell r="I45">
            <v>21.53988</v>
          </cell>
          <cell r="J45">
            <v>22.212910000000001</v>
          </cell>
          <cell r="K45">
            <v>22.73413</v>
          </cell>
          <cell r="L45">
            <v>6.5439999999999998E-2</v>
          </cell>
        </row>
        <row r="46">
          <cell r="B46" t="str">
            <v>1AB701</v>
          </cell>
          <cell r="C46" t="str">
            <v>Audit., Consult. e Serv. de Terc.</v>
          </cell>
          <cell r="D46">
            <v>9.8790000000000003E-2</v>
          </cell>
          <cell r="F46">
            <v>0.55000000000000004</v>
          </cell>
          <cell r="G46">
            <v>0.15</v>
          </cell>
          <cell r="I46">
            <v>0.84</v>
          </cell>
          <cell r="J46">
            <v>21.44</v>
          </cell>
          <cell r="K46">
            <v>18.344999999999999</v>
          </cell>
        </row>
        <row r="47">
          <cell r="B47" t="str">
            <v>1AB701</v>
          </cell>
          <cell r="C47" t="str">
            <v>Mecanização</v>
          </cell>
          <cell r="D47">
            <v>13.927759999999999</v>
          </cell>
          <cell r="E47">
            <v>10.325369999999999</v>
          </cell>
          <cell r="F47">
            <v>19.970870000000001</v>
          </cell>
          <cell r="G47">
            <v>-10.095660000000001</v>
          </cell>
          <cell r="H47">
            <v>10.593</v>
          </cell>
          <cell r="I47">
            <v>4.92835</v>
          </cell>
          <cell r="J47">
            <v>4.7615400000000001</v>
          </cell>
          <cell r="K47">
            <v>9.3735599999999994</v>
          </cell>
          <cell r="L47">
            <v>1.1115600000000001</v>
          </cell>
        </row>
        <row r="48">
          <cell r="B48" t="str">
            <v>1AB701</v>
          </cell>
          <cell r="C48" t="str">
            <v xml:space="preserve">    Manutenção</v>
          </cell>
          <cell r="D48">
            <v>4.9836499999999999</v>
          </cell>
          <cell r="E48">
            <v>1.9321200000000001</v>
          </cell>
          <cell r="F48">
            <v>8.5641499999999997</v>
          </cell>
          <cell r="G48">
            <v>-17.245850000000001</v>
          </cell>
          <cell r="H48">
            <v>5.6338600000000003</v>
          </cell>
          <cell r="I48">
            <v>0.89776</v>
          </cell>
          <cell r="J48">
            <v>1.4998</v>
          </cell>
          <cell r="K48">
            <v>4.22349</v>
          </cell>
          <cell r="L48">
            <v>0.51910000000000001</v>
          </cell>
        </row>
        <row r="49">
          <cell r="B49" t="str">
            <v>1AB701</v>
          </cell>
          <cell r="C49" t="str">
            <v xml:space="preserve">    Combustível</v>
          </cell>
          <cell r="D49">
            <v>8.9441100000000002</v>
          </cell>
          <cell r="E49">
            <v>8.3932500000000001</v>
          </cell>
          <cell r="F49">
            <v>11.40672</v>
          </cell>
          <cell r="G49">
            <v>7.1501900000000003</v>
          </cell>
          <cell r="H49">
            <v>4.9591399999999997</v>
          </cell>
          <cell r="I49">
            <v>4.0305900000000001</v>
          </cell>
          <cell r="J49">
            <v>3.2617400000000001</v>
          </cell>
          <cell r="K49">
            <v>5.1500700000000004</v>
          </cell>
          <cell r="L49">
            <v>0.59245999999999999</v>
          </cell>
        </row>
        <row r="50">
          <cell r="B50" t="str">
            <v>1AB701</v>
          </cell>
          <cell r="C50" t="str">
            <v>Insumos</v>
          </cell>
          <cell r="F50">
            <v>0.47181000000000001</v>
          </cell>
          <cell r="G50">
            <v>0.98009000000000002</v>
          </cell>
          <cell r="H50">
            <v>4.6800000000000001E-3</v>
          </cell>
          <cell r="J50">
            <v>1.3996</v>
          </cell>
          <cell r="K50">
            <v>1.3315699999999999</v>
          </cell>
        </row>
        <row r="51">
          <cell r="B51" t="str">
            <v>1AB701</v>
          </cell>
          <cell r="C51" t="str">
            <v xml:space="preserve">    Adubos</v>
          </cell>
        </row>
        <row r="52">
          <cell r="B52" t="str">
            <v>1AB701</v>
          </cell>
          <cell r="C52" t="str">
            <v xml:space="preserve">    Defensivos</v>
          </cell>
          <cell r="F52">
            <v>0.47181000000000001</v>
          </cell>
          <cell r="G52">
            <v>0.98009000000000002</v>
          </cell>
          <cell r="H52">
            <v>4.6800000000000001E-3</v>
          </cell>
          <cell r="J52">
            <v>1.3996</v>
          </cell>
          <cell r="K52">
            <v>1.3315699999999999</v>
          </cell>
        </row>
        <row r="53">
          <cell r="B53" t="str">
            <v>1AB701</v>
          </cell>
          <cell r="C53" t="str">
            <v xml:space="preserve">    Sementes</v>
          </cell>
        </row>
        <row r="54">
          <cell r="B54" t="str">
            <v>1AB701</v>
          </cell>
          <cell r="C54" t="str">
            <v>Aluguel e Arrendamento</v>
          </cell>
          <cell r="D54">
            <v>1.62706</v>
          </cell>
          <cell r="E54">
            <v>0</v>
          </cell>
          <cell r="F54">
            <v>1.62706</v>
          </cell>
          <cell r="G54">
            <v>1.62706</v>
          </cell>
          <cell r="H54">
            <v>4.0264800000000003</v>
          </cell>
          <cell r="J54">
            <v>0.35</v>
          </cell>
          <cell r="K54">
            <v>1.77</v>
          </cell>
          <cell r="L54">
            <v>0.51</v>
          </cell>
        </row>
        <row r="55">
          <cell r="B55" t="str">
            <v>1AB701</v>
          </cell>
          <cell r="C55" t="str">
            <v>Outros</v>
          </cell>
          <cell r="D55">
            <v>30.54344</v>
          </cell>
          <cell r="E55">
            <v>3.4690599999999998</v>
          </cell>
          <cell r="F55">
            <v>4.4226400000000003</v>
          </cell>
          <cell r="G55">
            <v>6.4900599999999997</v>
          </cell>
          <cell r="H55">
            <v>3.2260499999999999</v>
          </cell>
          <cell r="I55">
            <v>3.3970099999999999</v>
          </cell>
          <cell r="J55">
            <v>8.7873599999999996</v>
          </cell>
          <cell r="K55">
            <v>10.642379999999999</v>
          </cell>
          <cell r="L55">
            <v>3.92631</v>
          </cell>
        </row>
        <row r="56">
          <cell r="B56" t="str">
            <v>1AB701</v>
          </cell>
          <cell r="C56" t="str">
            <v>Total</v>
          </cell>
          <cell r="D56">
            <v>66.253529999999998</v>
          </cell>
          <cell r="E56">
            <v>35.542969999999997</v>
          </cell>
          <cell r="F56">
            <v>45.136270000000003</v>
          </cell>
          <cell r="G56">
            <v>24.64518</v>
          </cell>
          <cell r="H56">
            <v>46.591749999999998</v>
          </cell>
          <cell r="I56">
            <v>30.70524</v>
          </cell>
          <cell r="J56">
            <v>58.951410000000003</v>
          </cell>
          <cell r="K56">
            <v>64.196640000000002</v>
          </cell>
          <cell r="L56">
            <v>5.6133100000000002</v>
          </cell>
        </row>
        <row r="57">
          <cell r="B57" t="str">
            <v>1AS250</v>
          </cell>
          <cell r="C57" t="str">
            <v>Gasto com Pessoal</v>
          </cell>
        </row>
        <row r="58">
          <cell r="B58" t="str">
            <v>1AS250</v>
          </cell>
          <cell r="C58" t="str">
            <v>Audit., Consult. e Serv. de Terc.</v>
          </cell>
        </row>
        <row r="59">
          <cell r="B59" t="str">
            <v>1AS250</v>
          </cell>
          <cell r="C59" t="str">
            <v>Mecanização</v>
          </cell>
        </row>
        <row r="60">
          <cell r="B60" t="str">
            <v>1AS250</v>
          </cell>
          <cell r="C60" t="str">
            <v xml:space="preserve">    Manutenção</v>
          </cell>
        </row>
        <row r="61">
          <cell r="B61" t="str">
            <v>1AS250</v>
          </cell>
          <cell r="C61" t="str">
            <v xml:space="preserve">    Combustível</v>
          </cell>
        </row>
        <row r="62">
          <cell r="B62" t="str">
            <v>1AS250</v>
          </cell>
          <cell r="C62" t="str">
            <v>Insumos</v>
          </cell>
        </row>
        <row r="63">
          <cell r="B63" t="str">
            <v>1AS250</v>
          </cell>
          <cell r="C63" t="str">
            <v xml:space="preserve">    Adubos</v>
          </cell>
        </row>
        <row r="64">
          <cell r="B64" t="str">
            <v>1AS250</v>
          </cell>
          <cell r="C64" t="str">
            <v xml:space="preserve">    Defensivos</v>
          </cell>
        </row>
        <row r="65">
          <cell r="B65" t="str">
            <v>1AS250</v>
          </cell>
          <cell r="C65" t="str">
            <v xml:space="preserve">    Sementes</v>
          </cell>
        </row>
        <row r="66">
          <cell r="B66" t="str">
            <v>1AS250</v>
          </cell>
          <cell r="C66" t="str">
            <v>Aluguel e Arrendamento</v>
          </cell>
          <cell r="J66">
            <v>6.3</v>
          </cell>
          <cell r="K66">
            <v>13.44</v>
          </cell>
        </row>
        <row r="67">
          <cell r="B67" t="str">
            <v>1AS250</v>
          </cell>
          <cell r="C67" t="str">
            <v>Outros</v>
          </cell>
          <cell r="I67">
            <v>0.5</v>
          </cell>
          <cell r="J67">
            <v>17.529309999999999</v>
          </cell>
          <cell r="K67">
            <v>28.993870000000001</v>
          </cell>
          <cell r="L67">
            <v>4.6300000000000001E-2</v>
          </cell>
        </row>
        <row r="68">
          <cell r="B68" t="str">
            <v>1AS250</v>
          </cell>
          <cell r="C68" t="str">
            <v>Total</v>
          </cell>
          <cell r="I68">
            <v>0.5</v>
          </cell>
          <cell r="J68">
            <v>23.82931</v>
          </cell>
          <cell r="K68">
            <v>42.433869999999999</v>
          </cell>
          <cell r="L68">
            <v>4.6300000000000001E-2</v>
          </cell>
        </row>
        <row r="69">
          <cell r="B69" t="str">
            <v>1AS450</v>
          </cell>
          <cell r="C69" t="str">
            <v>Gasto com Pessoal</v>
          </cell>
          <cell r="I69">
            <v>1.5</v>
          </cell>
          <cell r="J69">
            <v>13.02347</v>
          </cell>
          <cell r="K69">
            <v>24.209289999999999</v>
          </cell>
          <cell r="L69">
            <v>-8.7348300000000005</v>
          </cell>
        </row>
        <row r="70">
          <cell r="B70" t="str">
            <v>1AS450</v>
          </cell>
          <cell r="C70" t="str">
            <v>Audit., Consult. e Serv. de Terc.</v>
          </cell>
          <cell r="J70">
            <v>3.17</v>
          </cell>
        </row>
        <row r="71">
          <cell r="B71" t="str">
            <v>1AS450</v>
          </cell>
          <cell r="C71" t="str">
            <v>Mecanização</v>
          </cell>
        </row>
        <row r="72">
          <cell r="B72" t="str">
            <v>1AS450</v>
          </cell>
          <cell r="C72" t="str">
            <v xml:space="preserve">    Manutenção</v>
          </cell>
        </row>
        <row r="73">
          <cell r="B73" t="str">
            <v>1AS450</v>
          </cell>
          <cell r="C73" t="str">
            <v xml:space="preserve">    Combustível</v>
          </cell>
        </row>
        <row r="74">
          <cell r="B74" t="str">
            <v>1AS450</v>
          </cell>
          <cell r="C74" t="str">
            <v>Insumos</v>
          </cell>
        </row>
        <row r="75">
          <cell r="B75" t="str">
            <v>1AS450</v>
          </cell>
          <cell r="C75" t="str">
            <v xml:space="preserve">    Adubos</v>
          </cell>
        </row>
        <row r="76">
          <cell r="B76" t="str">
            <v>1AS450</v>
          </cell>
          <cell r="C76" t="str">
            <v xml:space="preserve">    Defensivos</v>
          </cell>
        </row>
        <row r="77">
          <cell r="B77" t="str">
            <v>1AS450</v>
          </cell>
          <cell r="C77" t="str">
            <v xml:space="preserve">    Sementes</v>
          </cell>
        </row>
        <row r="78">
          <cell r="B78" t="str">
            <v>1AS450</v>
          </cell>
          <cell r="C78" t="str">
            <v>Aluguel e Arrendamento</v>
          </cell>
        </row>
        <row r="79">
          <cell r="B79" t="str">
            <v>1AS450</v>
          </cell>
          <cell r="C79" t="str">
            <v>Outros</v>
          </cell>
          <cell r="I79">
            <v>0</v>
          </cell>
          <cell r="J79">
            <v>1.5746</v>
          </cell>
          <cell r="K79">
            <v>2.1768200000000002</v>
          </cell>
          <cell r="L79">
            <v>8.0576000000000008</v>
          </cell>
        </row>
        <row r="80">
          <cell r="B80" t="str">
            <v>1AS450</v>
          </cell>
          <cell r="C80" t="str">
            <v>Total</v>
          </cell>
          <cell r="I80">
            <v>1.5</v>
          </cell>
          <cell r="J80">
            <v>17.768070000000002</v>
          </cell>
          <cell r="K80">
            <v>26.386109999999999</v>
          </cell>
          <cell r="L80">
            <v>-0.67723</v>
          </cell>
        </row>
        <row r="81">
          <cell r="B81" t="str">
            <v>1AS701</v>
          </cell>
          <cell r="C81" t="str">
            <v>Gasto com Pessoal</v>
          </cell>
          <cell r="D81">
            <v>72.584050000000005</v>
          </cell>
          <cell r="E81">
            <v>72.253029999999995</v>
          </cell>
          <cell r="F81">
            <v>110.18986</v>
          </cell>
          <cell r="G81">
            <v>67.112170000000006</v>
          </cell>
          <cell r="H81">
            <v>130.19718</v>
          </cell>
          <cell r="I81">
            <v>151.34124</v>
          </cell>
          <cell r="J81">
            <v>161.96679</v>
          </cell>
          <cell r="K81">
            <v>196.50919999999999</v>
          </cell>
          <cell r="L81">
            <v>1.4982</v>
          </cell>
        </row>
        <row r="82">
          <cell r="B82" t="str">
            <v>1AS701</v>
          </cell>
          <cell r="C82" t="str">
            <v>Audit., Consult. e Serv. de Terc.</v>
          </cell>
          <cell r="D82">
            <v>0.41341</v>
          </cell>
          <cell r="E82">
            <v>6.625</v>
          </cell>
          <cell r="F82">
            <v>-5.45</v>
          </cell>
          <cell r="G82">
            <v>5.95</v>
          </cell>
          <cell r="H82">
            <v>1.3022499999999999</v>
          </cell>
          <cell r="I82">
            <v>20.902000000000001</v>
          </cell>
          <cell r="J82">
            <v>4.2592499999999998</v>
          </cell>
          <cell r="K82">
            <v>4.0509000000000004</v>
          </cell>
        </row>
        <row r="83">
          <cell r="B83" t="str">
            <v>1AS701</v>
          </cell>
          <cell r="C83" t="str">
            <v>Mecanização</v>
          </cell>
          <cell r="D83">
            <v>39.55254</v>
          </cell>
          <cell r="E83">
            <v>47.339010000000002</v>
          </cell>
          <cell r="F83">
            <v>60.868830000000003</v>
          </cell>
          <cell r="G83">
            <v>29.328679999999999</v>
          </cell>
          <cell r="H83">
            <v>48.187390000000001</v>
          </cell>
          <cell r="I83">
            <v>47.385559999999998</v>
          </cell>
          <cell r="J83">
            <v>5.5010899999999996</v>
          </cell>
          <cell r="K83">
            <v>31.049299999999999</v>
          </cell>
          <cell r="L83">
            <v>24.07131</v>
          </cell>
        </row>
        <row r="84">
          <cell r="B84" t="str">
            <v>1AS701</v>
          </cell>
          <cell r="C84" t="str">
            <v xml:space="preserve">    Manutenção</v>
          </cell>
          <cell r="D84">
            <v>4.7139699999999998</v>
          </cell>
          <cell r="E84">
            <v>25.23339</v>
          </cell>
          <cell r="F84">
            <v>55.571629999999999</v>
          </cell>
          <cell r="G84">
            <v>2.2210399999999999</v>
          </cell>
          <cell r="H84">
            <v>26.812449999999998</v>
          </cell>
          <cell r="I84">
            <v>23.15117</v>
          </cell>
          <cell r="J84">
            <v>-9.8814799999999998</v>
          </cell>
          <cell r="K84">
            <v>12.132529999999999</v>
          </cell>
          <cell r="L84">
            <v>19.62886</v>
          </cell>
        </row>
        <row r="85">
          <cell r="B85" t="str">
            <v>1AS701</v>
          </cell>
          <cell r="C85" t="str">
            <v xml:space="preserve">    Combustível</v>
          </cell>
          <cell r="D85">
            <v>34.838569999999997</v>
          </cell>
          <cell r="E85">
            <v>22.105619999999998</v>
          </cell>
          <cell r="F85">
            <v>5.2972000000000001</v>
          </cell>
          <cell r="G85">
            <v>27.10764</v>
          </cell>
          <cell r="H85">
            <v>21.374939999999999</v>
          </cell>
          <cell r="I85">
            <v>24.234390000000001</v>
          </cell>
          <cell r="J85">
            <v>15.382569999999999</v>
          </cell>
          <cell r="K85">
            <v>18.91677</v>
          </cell>
          <cell r="L85">
            <v>4.44245</v>
          </cell>
        </row>
        <row r="86">
          <cell r="B86" t="str">
            <v>1AS701</v>
          </cell>
          <cell r="C86" t="str">
            <v>Insumos</v>
          </cell>
          <cell r="F86">
            <v>27.297190000000001</v>
          </cell>
          <cell r="H86">
            <v>0.10332</v>
          </cell>
          <cell r="I86">
            <v>2.2086199999999998</v>
          </cell>
          <cell r="J86">
            <v>0.89305999999999996</v>
          </cell>
          <cell r="K86">
            <v>0.50995000000000001</v>
          </cell>
          <cell r="L86">
            <v>0.25624000000000002</v>
          </cell>
        </row>
        <row r="87">
          <cell r="B87" t="str">
            <v>1AS701</v>
          </cell>
          <cell r="C87" t="str">
            <v xml:space="preserve">    Adubos</v>
          </cell>
          <cell r="F87">
            <v>21.31672</v>
          </cell>
        </row>
        <row r="88">
          <cell r="B88" t="str">
            <v>1AS701</v>
          </cell>
          <cell r="C88" t="str">
            <v xml:space="preserve">    Defensivos</v>
          </cell>
          <cell r="F88">
            <v>5.9804700000000004</v>
          </cell>
          <cell r="H88">
            <v>0.10332</v>
          </cell>
          <cell r="I88">
            <v>2.2086199999999998</v>
          </cell>
          <cell r="J88">
            <v>0.89305999999999996</v>
          </cell>
          <cell r="K88">
            <v>0.50995000000000001</v>
          </cell>
          <cell r="L88">
            <v>0.25624000000000002</v>
          </cell>
        </row>
        <row r="89">
          <cell r="B89" t="str">
            <v>1AS701</v>
          </cell>
          <cell r="C89" t="str">
            <v xml:space="preserve">    Sementes</v>
          </cell>
        </row>
        <row r="90">
          <cell r="B90" t="str">
            <v>1AS701</v>
          </cell>
          <cell r="C90" t="str">
            <v>Aluguel e Arrendamento</v>
          </cell>
          <cell r="D90">
            <v>49.15493</v>
          </cell>
          <cell r="E90">
            <v>43.548909999999999</v>
          </cell>
          <cell r="F90">
            <v>41.615549999999999</v>
          </cell>
          <cell r="G90">
            <v>40.570129999999999</v>
          </cell>
          <cell r="H90">
            <v>36.392380000000003</v>
          </cell>
          <cell r="I90">
            <v>40.720010000000002</v>
          </cell>
          <cell r="J90">
            <v>37.974240000000002</v>
          </cell>
          <cell r="K90">
            <v>46.16527</v>
          </cell>
          <cell r="L90">
            <v>37.485190000000003</v>
          </cell>
        </row>
        <row r="91">
          <cell r="B91" t="str">
            <v>1AS701</v>
          </cell>
          <cell r="C91" t="str">
            <v>Outros</v>
          </cell>
          <cell r="D91">
            <v>65.41695</v>
          </cell>
          <cell r="E91">
            <v>-35.59055</v>
          </cell>
          <cell r="F91">
            <v>15.404019999999999</v>
          </cell>
          <cell r="G91">
            <v>23.67916</v>
          </cell>
          <cell r="H91">
            <v>6.0545799999999996</v>
          </cell>
          <cell r="I91">
            <v>38.620629999999998</v>
          </cell>
          <cell r="J91">
            <v>13.63532</v>
          </cell>
          <cell r="K91">
            <v>18.737500000000001</v>
          </cell>
          <cell r="L91">
            <v>16.67051</v>
          </cell>
        </row>
        <row r="92">
          <cell r="B92" t="str">
            <v>1AS701</v>
          </cell>
          <cell r="C92" t="str">
            <v>Total</v>
          </cell>
          <cell r="D92">
            <v>227.12188</v>
          </cell>
          <cell r="E92">
            <v>134.1754</v>
          </cell>
          <cell r="F92">
            <v>249.92545000000001</v>
          </cell>
          <cell r="G92">
            <v>166.64014</v>
          </cell>
          <cell r="H92">
            <v>222.2371</v>
          </cell>
          <cell r="I92">
            <v>301.17806000000002</v>
          </cell>
          <cell r="J92">
            <v>224.22975</v>
          </cell>
          <cell r="K92">
            <v>297.02211999999997</v>
          </cell>
          <cell r="L92">
            <v>79.981449999999995</v>
          </cell>
        </row>
        <row r="93">
          <cell r="B93" t="str">
            <v>1EM250</v>
          </cell>
          <cell r="C93" t="str">
            <v>Gasto com Pessoal</v>
          </cell>
          <cell r="I93">
            <v>2.7009799999999999</v>
          </cell>
          <cell r="J93">
            <v>9.3399300000000007</v>
          </cell>
          <cell r="K93">
            <v>9.5871700000000004</v>
          </cell>
        </row>
        <row r="94">
          <cell r="B94" t="str">
            <v>1EM250</v>
          </cell>
          <cell r="C94" t="str">
            <v>Audit., Consult. e Serv. de Terc.</v>
          </cell>
        </row>
        <row r="95">
          <cell r="B95" t="str">
            <v>1EM250</v>
          </cell>
          <cell r="C95" t="str">
            <v>Mecanização</v>
          </cell>
        </row>
        <row r="96">
          <cell r="B96" t="str">
            <v>1EM250</v>
          </cell>
          <cell r="C96" t="str">
            <v xml:space="preserve">    Manutenção</v>
          </cell>
        </row>
        <row r="97">
          <cell r="B97" t="str">
            <v>1EM250</v>
          </cell>
          <cell r="C97" t="str">
            <v xml:space="preserve">    Combustível</v>
          </cell>
        </row>
        <row r="98">
          <cell r="B98" t="str">
            <v>1EM250</v>
          </cell>
          <cell r="C98" t="str">
            <v>Insumos</v>
          </cell>
        </row>
        <row r="99">
          <cell r="B99" t="str">
            <v>1EM250</v>
          </cell>
          <cell r="C99" t="str">
            <v xml:space="preserve">    Adubos</v>
          </cell>
        </row>
        <row r="100">
          <cell r="B100" t="str">
            <v>1EM250</v>
          </cell>
          <cell r="C100" t="str">
            <v xml:space="preserve">    Defensivos</v>
          </cell>
        </row>
        <row r="101">
          <cell r="B101" t="str">
            <v>1EM250</v>
          </cell>
          <cell r="C101" t="str">
            <v xml:space="preserve">    Sementes</v>
          </cell>
        </row>
        <row r="102">
          <cell r="B102" t="str">
            <v>1EM250</v>
          </cell>
          <cell r="C102" t="str">
            <v>Aluguel e Arrendamento</v>
          </cell>
          <cell r="J102">
            <v>3.7953999999999999</v>
          </cell>
          <cell r="K102">
            <v>2</v>
          </cell>
        </row>
        <row r="103">
          <cell r="B103" t="str">
            <v>1EM250</v>
          </cell>
          <cell r="C103" t="str">
            <v>Outros</v>
          </cell>
          <cell r="I103">
            <v>57.926720000000003</v>
          </cell>
          <cell r="J103">
            <v>78.135170000000002</v>
          </cell>
          <cell r="K103">
            <v>120.36349</v>
          </cell>
          <cell r="L103">
            <v>48.935290000000002</v>
          </cell>
        </row>
        <row r="104">
          <cell r="B104" t="str">
            <v>1EM250</v>
          </cell>
          <cell r="C104" t="str">
            <v>Total</v>
          </cell>
          <cell r="I104">
            <v>60.627699999999997</v>
          </cell>
          <cell r="J104">
            <v>91.270499999999998</v>
          </cell>
          <cell r="K104">
            <v>131.95066</v>
          </cell>
          <cell r="L104">
            <v>48.935290000000002</v>
          </cell>
        </row>
        <row r="105">
          <cell r="B105" t="str">
            <v>1EM450</v>
          </cell>
          <cell r="C105" t="str">
            <v>Gasto com Pessoal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79.08963</v>
          </cell>
          <cell r="J105">
            <v>78.494299999999996</v>
          </cell>
          <cell r="K105">
            <v>119.06219</v>
          </cell>
          <cell r="L105">
            <v>-33.113190000000003</v>
          </cell>
        </row>
        <row r="106">
          <cell r="B106" t="str">
            <v>1EM450</v>
          </cell>
          <cell r="C106" t="str">
            <v>Audit., Consult. e Serv. de Terc.</v>
          </cell>
          <cell r="D106">
            <v>0</v>
          </cell>
          <cell r="I106">
            <v>1.704</v>
          </cell>
          <cell r="J106">
            <v>0.54400000000000004</v>
          </cell>
        </row>
        <row r="107">
          <cell r="B107" t="str">
            <v>1EM450</v>
          </cell>
          <cell r="C107" t="str">
            <v>Mecanização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K107">
            <v>2.0268999999999999</v>
          </cell>
        </row>
        <row r="108">
          <cell r="B108" t="str">
            <v>1EM450</v>
          </cell>
          <cell r="C108" t="str">
            <v xml:space="preserve">    Manutenção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K108">
            <v>1.3560000000000001</v>
          </cell>
        </row>
        <row r="109">
          <cell r="B109" t="str">
            <v>1EM450</v>
          </cell>
          <cell r="C109" t="str">
            <v xml:space="preserve">    Combustível</v>
          </cell>
          <cell r="K109">
            <v>0.67090000000000005</v>
          </cell>
        </row>
        <row r="110">
          <cell r="B110" t="str">
            <v>1EM450</v>
          </cell>
          <cell r="C110" t="str">
            <v>Insumos</v>
          </cell>
        </row>
        <row r="111">
          <cell r="B111" t="str">
            <v>1EM450</v>
          </cell>
          <cell r="C111" t="str">
            <v xml:space="preserve">    Adubos</v>
          </cell>
        </row>
        <row r="112">
          <cell r="B112" t="str">
            <v>1EM450</v>
          </cell>
          <cell r="C112" t="str">
            <v xml:space="preserve">    Defensivos</v>
          </cell>
        </row>
        <row r="113">
          <cell r="B113" t="str">
            <v>1EM450</v>
          </cell>
          <cell r="C113" t="str">
            <v xml:space="preserve">    Sementes</v>
          </cell>
        </row>
        <row r="114">
          <cell r="B114" t="str">
            <v>1EM450</v>
          </cell>
          <cell r="C114" t="str">
            <v>Aluguel e Arrendamento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0.17499999999999999</v>
          </cell>
          <cell r="J114">
            <v>0.17499999999999999</v>
          </cell>
          <cell r="K114">
            <v>0.35</v>
          </cell>
          <cell r="L114">
            <v>0.17499999999999999</v>
          </cell>
        </row>
        <row r="115">
          <cell r="B115" t="str">
            <v>1EM450</v>
          </cell>
          <cell r="C115" t="str">
            <v>Outros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17.96405</v>
          </cell>
          <cell r="J115">
            <v>12.235440000000001</v>
          </cell>
          <cell r="K115">
            <v>10.433389999999999</v>
          </cell>
          <cell r="L115">
            <v>2.4409900000000002</v>
          </cell>
        </row>
        <row r="116">
          <cell r="B116" t="str">
            <v>1EM450</v>
          </cell>
          <cell r="C116" t="str">
            <v>Total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98.932680000000005</v>
          </cell>
          <cell r="J116">
            <v>91.448740000000001</v>
          </cell>
          <cell r="K116">
            <v>131.87248</v>
          </cell>
          <cell r="L116">
            <v>-30.497199999999999</v>
          </cell>
        </row>
        <row r="117">
          <cell r="B117" t="str">
            <v>1EM701</v>
          </cell>
          <cell r="C117" t="str">
            <v>Gasto com Pessoal</v>
          </cell>
          <cell r="D117">
            <v>97.782799999999995</v>
          </cell>
          <cell r="E117">
            <v>111.2201</v>
          </cell>
          <cell r="F117">
            <v>105.57979</v>
          </cell>
          <cell r="G117">
            <v>146.23061999999999</v>
          </cell>
          <cell r="H117">
            <v>124.8683</v>
          </cell>
          <cell r="I117">
            <v>135.02906999999999</v>
          </cell>
          <cell r="J117">
            <v>150.72202999999999</v>
          </cell>
          <cell r="K117">
            <v>165.51212000000001</v>
          </cell>
          <cell r="L117">
            <v>0.18945999999999999</v>
          </cell>
        </row>
        <row r="118">
          <cell r="B118" t="str">
            <v>1EM701</v>
          </cell>
          <cell r="C118" t="str">
            <v>Audit., Consult. e Serv. de Terc.</v>
          </cell>
          <cell r="D118">
            <v>7.58901</v>
          </cell>
          <cell r="E118">
            <v>13.175000000000001</v>
          </cell>
          <cell r="F118">
            <v>-6.3</v>
          </cell>
          <cell r="G118">
            <v>0.625</v>
          </cell>
          <cell r="H118">
            <v>2.2336399999999998</v>
          </cell>
          <cell r="I118">
            <v>2.6</v>
          </cell>
          <cell r="J118">
            <v>5.6681999999999997</v>
          </cell>
          <cell r="K118">
            <v>4.2</v>
          </cell>
          <cell r="L118">
            <v>3.78</v>
          </cell>
        </row>
        <row r="119">
          <cell r="B119" t="str">
            <v>1EM701</v>
          </cell>
          <cell r="C119" t="str">
            <v>Mecanização</v>
          </cell>
          <cell r="D119">
            <v>40.677280000000003</v>
          </cell>
          <cell r="E119">
            <v>43.018529999999998</v>
          </cell>
          <cell r="F119">
            <v>50.172649999999997</v>
          </cell>
          <cell r="G119">
            <v>32.58867</v>
          </cell>
          <cell r="H119">
            <v>41.598239999999997</v>
          </cell>
          <cell r="I119">
            <v>38.53069</v>
          </cell>
          <cell r="J119">
            <v>21.105589999999999</v>
          </cell>
          <cell r="K119">
            <v>49.695050000000002</v>
          </cell>
          <cell r="L119">
            <v>8.8852899999999995</v>
          </cell>
        </row>
        <row r="120">
          <cell r="B120" t="str">
            <v>1EM701</v>
          </cell>
          <cell r="C120" t="str">
            <v xml:space="preserve">    Manutenção</v>
          </cell>
          <cell r="D120">
            <v>9.6385699999999996</v>
          </cell>
          <cell r="E120">
            <v>10.343120000000001</v>
          </cell>
          <cell r="F120">
            <v>14.19819</v>
          </cell>
          <cell r="G120">
            <v>9.2649100000000004</v>
          </cell>
          <cell r="H120">
            <v>17.126049999999999</v>
          </cell>
          <cell r="I120">
            <v>15.09708</v>
          </cell>
          <cell r="J120">
            <v>2.2986200000000001</v>
          </cell>
          <cell r="K120">
            <v>25.839770000000001</v>
          </cell>
          <cell r="L120">
            <v>1.54311</v>
          </cell>
        </row>
        <row r="121">
          <cell r="B121" t="str">
            <v>1EM701</v>
          </cell>
          <cell r="C121" t="str">
            <v xml:space="preserve">    Combustível</v>
          </cell>
          <cell r="D121">
            <v>31.038709999999998</v>
          </cell>
          <cell r="E121">
            <v>32.675409999999999</v>
          </cell>
          <cell r="F121">
            <v>35.974460000000001</v>
          </cell>
          <cell r="G121">
            <v>23.32376</v>
          </cell>
          <cell r="H121">
            <v>24.472190000000001</v>
          </cell>
          <cell r="I121">
            <v>23.433610000000002</v>
          </cell>
          <cell r="J121">
            <v>18.80697</v>
          </cell>
          <cell r="K121">
            <v>23.85528</v>
          </cell>
          <cell r="L121">
            <v>7.3421799999999999</v>
          </cell>
        </row>
        <row r="122">
          <cell r="B122" t="str">
            <v>1EM701</v>
          </cell>
          <cell r="C122" t="str">
            <v>Insumos</v>
          </cell>
          <cell r="D122">
            <v>2.8770199999999999</v>
          </cell>
          <cell r="E122">
            <v>16.781269999999999</v>
          </cell>
          <cell r="G122">
            <v>0.26994000000000001</v>
          </cell>
          <cell r="H122">
            <v>1.67235</v>
          </cell>
          <cell r="J122">
            <v>1.5661099999999999</v>
          </cell>
        </row>
        <row r="123">
          <cell r="B123" t="str">
            <v>1EM701</v>
          </cell>
          <cell r="C123" t="str">
            <v xml:space="preserve">    Adubos</v>
          </cell>
          <cell r="E123">
            <v>1.8534600000000001</v>
          </cell>
        </row>
        <row r="124">
          <cell r="B124" t="str">
            <v>1EM701</v>
          </cell>
          <cell r="C124" t="str">
            <v xml:space="preserve">    Defensivos</v>
          </cell>
          <cell r="D124">
            <v>2.8770199999999999</v>
          </cell>
          <cell r="E124">
            <v>14.927809999999999</v>
          </cell>
          <cell r="G124">
            <v>0.26994000000000001</v>
          </cell>
          <cell r="H124">
            <v>1.67235</v>
          </cell>
          <cell r="J124">
            <v>1.5661099999999999</v>
          </cell>
        </row>
        <row r="125">
          <cell r="B125" t="str">
            <v>1EM701</v>
          </cell>
          <cell r="C125" t="str">
            <v xml:space="preserve">    Sementes</v>
          </cell>
        </row>
        <row r="126">
          <cell r="B126" t="str">
            <v>1EM701</v>
          </cell>
          <cell r="C126" t="str">
            <v>Aluguel e Arrendamento</v>
          </cell>
          <cell r="D126">
            <v>3.2788400000000002</v>
          </cell>
          <cell r="E126">
            <v>3.0010599999999998</v>
          </cell>
          <cell r="F126">
            <v>1.62706</v>
          </cell>
          <cell r="G126">
            <v>4.3750600000000004</v>
          </cell>
          <cell r="H126">
            <v>1.88724</v>
          </cell>
          <cell r="I126">
            <v>3.4686300000000001</v>
          </cell>
          <cell r="J126">
            <v>3.29</v>
          </cell>
          <cell r="K126">
            <v>7.3587699999999998</v>
          </cell>
          <cell r="L126">
            <v>1.02</v>
          </cell>
        </row>
        <row r="127">
          <cell r="B127" t="str">
            <v>1EM701</v>
          </cell>
          <cell r="C127" t="str">
            <v>Outros</v>
          </cell>
          <cell r="D127">
            <v>55.19</v>
          </cell>
          <cell r="E127">
            <v>22.17353</v>
          </cell>
          <cell r="F127">
            <v>24.254270000000002</v>
          </cell>
          <cell r="G127">
            <v>50.326749999999997</v>
          </cell>
          <cell r="H127">
            <v>18.244710000000001</v>
          </cell>
          <cell r="I127">
            <v>36.497050000000002</v>
          </cell>
          <cell r="J127">
            <v>26.977229999999999</v>
          </cell>
          <cell r="K127">
            <v>21.66948</v>
          </cell>
          <cell r="L127">
            <v>29.281359999999999</v>
          </cell>
        </row>
        <row r="128">
          <cell r="B128" t="str">
            <v>1EM701</v>
          </cell>
          <cell r="C128" t="str">
            <v>Total</v>
          </cell>
          <cell r="D128">
            <v>207.39494999999999</v>
          </cell>
          <cell r="E128">
            <v>209.36949000000001</v>
          </cell>
          <cell r="F128">
            <v>175.33376999999999</v>
          </cell>
          <cell r="G128">
            <v>234.41604000000001</v>
          </cell>
          <cell r="H128">
            <v>190.50448</v>
          </cell>
          <cell r="I128">
            <v>216.12544</v>
          </cell>
          <cell r="J128">
            <v>209.32916</v>
          </cell>
          <cell r="K128">
            <v>248.43541999999999</v>
          </cell>
          <cell r="L128">
            <v>43.156109999999998</v>
          </cell>
        </row>
        <row r="129">
          <cell r="B129" t="str">
            <v>1EN450</v>
          </cell>
          <cell r="C129" t="str">
            <v>Gasto com Pessoal</v>
          </cell>
          <cell r="D129">
            <v>4.5064200000000003</v>
          </cell>
          <cell r="E129">
            <v>5.8744199999999998</v>
          </cell>
          <cell r="F129">
            <v>2.8734199999999999</v>
          </cell>
          <cell r="G129">
            <v>4.7739700000000003</v>
          </cell>
          <cell r="H129">
            <v>5.2345199999999998</v>
          </cell>
          <cell r="I129">
            <v>6.6683300000000001</v>
          </cell>
          <cell r="J129">
            <v>3.29298</v>
          </cell>
          <cell r="K129">
            <v>4.9424799999999998</v>
          </cell>
          <cell r="L129">
            <v>0.23372000000000001</v>
          </cell>
        </row>
        <row r="130">
          <cell r="B130" t="str">
            <v>1EN450</v>
          </cell>
          <cell r="C130" t="str">
            <v>Audit., Consult. e Serv. de Terc.</v>
          </cell>
          <cell r="H130">
            <v>8.9330000000000007E-2</v>
          </cell>
        </row>
        <row r="131">
          <cell r="B131" t="str">
            <v>1EN450</v>
          </cell>
          <cell r="C131" t="str">
            <v>Mecanização</v>
          </cell>
          <cell r="E131">
            <v>5.0000000000000001E-3</v>
          </cell>
          <cell r="H131">
            <v>0.21604000000000001</v>
          </cell>
          <cell r="J131">
            <v>0.1216</v>
          </cell>
          <cell r="K131">
            <v>4.7095900000000004</v>
          </cell>
          <cell r="L131">
            <v>0.33245999999999998</v>
          </cell>
        </row>
        <row r="132">
          <cell r="B132" t="str">
            <v>1EN450</v>
          </cell>
          <cell r="C132" t="str">
            <v xml:space="preserve">    Manutenção</v>
          </cell>
          <cell r="E132">
            <v>5.0000000000000001E-3</v>
          </cell>
          <cell r="H132">
            <v>0.21604000000000001</v>
          </cell>
          <cell r="J132">
            <v>0.1216</v>
          </cell>
          <cell r="K132">
            <v>0.93500000000000005</v>
          </cell>
        </row>
        <row r="133">
          <cell r="B133" t="str">
            <v>1EN450</v>
          </cell>
          <cell r="C133" t="str">
            <v xml:space="preserve">    Combustível</v>
          </cell>
          <cell r="K133">
            <v>3.7745899999999999</v>
          </cell>
          <cell r="L133">
            <v>0.33245999999999998</v>
          </cell>
        </row>
        <row r="134">
          <cell r="B134" t="str">
            <v>1EN450</v>
          </cell>
          <cell r="C134" t="str">
            <v>Insumos</v>
          </cell>
        </row>
        <row r="135">
          <cell r="B135" t="str">
            <v>1EN450</v>
          </cell>
          <cell r="C135" t="str">
            <v xml:space="preserve">    Adubos</v>
          </cell>
        </row>
        <row r="136">
          <cell r="B136" t="str">
            <v>1EN450</v>
          </cell>
          <cell r="C136" t="str">
            <v xml:space="preserve">    Defensivos</v>
          </cell>
        </row>
        <row r="137">
          <cell r="B137" t="str">
            <v>1EN450</v>
          </cell>
          <cell r="C137" t="str">
            <v xml:space="preserve">    Sementes</v>
          </cell>
        </row>
        <row r="138">
          <cell r="B138" t="str">
            <v>1EN450</v>
          </cell>
          <cell r="C138" t="str">
            <v>Aluguel e Arrendamento</v>
          </cell>
          <cell r="I138">
            <v>1.28732</v>
          </cell>
          <cell r="J138">
            <v>1.1180000000000001</v>
          </cell>
          <cell r="K138">
            <v>1.59439</v>
          </cell>
        </row>
        <row r="139">
          <cell r="B139" t="str">
            <v>1EN450</v>
          </cell>
          <cell r="C139" t="str">
            <v>Outros</v>
          </cell>
          <cell r="D139">
            <v>1.3404499999999999</v>
          </cell>
          <cell r="E139">
            <v>1.60209</v>
          </cell>
          <cell r="F139">
            <v>1.4720299999999999</v>
          </cell>
          <cell r="G139">
            <v>3.4978600000000002</v>
          </cell>
          <cell r="H139">
            <v>1.87645</v>
          </cell>
          <cell r="I139">
            <v>24.921720000000001</v>
          </cell>
          <cell r="J139">
            <v>28.658819999999999</v>
          </cell>
          <cell r="K139">
            <v>37.348260000000003</v>
          </cell>
          <cell r="L139">
            <v>1.2019999999999999E-2</v>
          </cell>
        </row>
        <row r="140">
          <cell r="B140" t="str">
            <v>1EN450</v>
          </cell>
          <cell r="C140" t="str">
            <v>Total</v>
          </cell>
          <cell r="D140">
            <v>5.84687</v>
          </cell>
          <cell r="E140">
            <v>7.4815100000000001</v>
          </cell>
          <cell r="F140">
            <v>4.3454499999999996</v>
          </cell>
          <cell r="G140">
            <v>8.2718299999999996</v>
          </cell>
          <cell r="H140">
            <v>7.4163399999999999</v>
          </cell>
          <cell r="I140">
            <v>32.877369999999999</v>
          </cell>
          <cell r="J140">
            <v>33.191400000000002</v>
          </cell>
          <cell r="K140">
            <v>48.594720000000002</v>
          </cell>
          <cell r="L140">
            <v>0.57820000000000005</v>
          </cell>
        </row>
        <row r="141">
          <cell r="B141" t="str">
            <v>1EN700</v>
          </cell>
          <cell r="C141" t="str">
            <v>Gasto com Pessoal</v>
          </cell>
          <cell r="D141">
            <v>51.409059999999997</v>
          </cell>
          <cell r="E141">
            <v>77.239450000000005</v>
          </cell>
          <cell r="F141">
            <v>88.306560000000005</v>
          </cell>
          <cell r="G141">
            <v>90.106650000000002</v>
          </cell>
          <cell r="H141">
            <v>74.634810000000002</v>
          </cell>
          <cell r="I141">
            <v>71.408510000000007</v>
          </cell>
          <cell r="J141">
            <v>52.260539999999999</v>
          </cell>
          <cell r="K141">
            <v>69.942220000000006</v>
          </cell>
          <cell r="L141">
            <v>0.71997999999999995</v>
          </cell>
        </row>
        <row r="142">
          <cell r="B142" t="str">
            <v>1EN700</v>
          </cell>
          <cell r="C142" t="str">
            <v>Audit., Consult. e Serv. de Terc.</v>
          </cell>
          <cell r="D142">
            <v>0.49830999999999998</v>
          </cell>
          <cell r="E142">
            <v>0.35</v>
          </cell>
          <cell r="F142">
            <v>24.267710000000001</v>
          </cell>
          <cell r="G142">
            <v>4.7399999999999998E-2</v>
          </cell>
          <cell r="H142">
            <v>0.85087000000000002</v>
          </cell>
        </row>
        <row r="143">
          <cell r="B143" t="str">
            <v>1EN700</v>
          </cell>
          <cell r="C143" t="str">
            <v>Mecanização</v>
          </cell>
          <cell r="D143">
            <v>1.29813</v>
          </cell>
          <cell r="E143">
            <v>1.2996700000000001</v>
          </cell>
          <cell r="F143">
            <v>1.7508900000000001</v>
          </cell>
          <cell r="G143">
            <v>0.86411000000000004</v>
          </cell>
          <cell r="H143">
            <v>0.67632999999999999</v>
          </cell>
          <cell r="I143">
            <v>1.9638800000000001</v>
          </cell>
          <cell r="J143">
            <v>0.43</v>
          </cell>
          <cell r="K143">
            <v>2.8496899999999998</v>
          </cell>
          <cell r="L143">
            <v>1.12408</v>
          </cell>
        </row>
        <row r="144">
          <cell r="B144" t="str">
            <v>1EN700</v>
          </cell>
          <cell r="C144" t="str">
            <v xml:space="preserve">    Manutenção</v>
          </cell>
          <cell r="D144">
            <v>0.17330000000000001</v>
          </cell>
          <cell r="E144">
            <v>0.6704</v>
          </cell>
          <cell r="F144">
            <v>1.3435999999999999</v>
          </cell>
          <cell r="G144">
            <v>0.45084999999999997</v>
          </cell>
          <cell r="H144">
            <v>0.67632999999999999</v>
          </cell>
          <cell r="I144">
            <v>0.67169999999999996</v>
          </cell>
          <cell r="J144">
            <v>0.43</v>
          </cell>
          <cell r="K144">
            <v>0.80500000000000005</v>
          </cell>
        </row>
        <row r="145">
          <cell r="B145" t="str">
            <v>1EN700</v>
          </cell>
          <cell r="C145" t="str">
            <v xml:space="preserve">    Combustível</v>
          </cell>
          <cell r="D145">
            <v>1.12483</v>
          </cell>
          <cell r="E145">
            <v>0.62927</v>
          </cell>
          <cell r="F145">
            <v>0.40728999999999999</v>
          </cell>
          <cell r="G145">
            <v>0.41326000000000002</v>
          </cell>
          <cell r="I145">
            <v>1.2921800000000001</v>
          </cell>
          <cell r="K145">
            <v>2.0446900000000001</v>
          </cell>
          <cell r="L145">
            <v>1.12408</v>
          </cell>
        </row>
        <row r="146">
          <cell r="B146" t="str">
            <v>1EN700</v>
          </cell>
          <cell r="C146" t="str">
            <v>Insumos</v>
          </cell>
        </row>
        <row r="147">
          <cell r="B147" t="str">
            <v>1EN700</v>
          </cell>
          <cell r="C147" t="str">
            <v xml:space="preserve">    Adubos</v>
          </cell>
        </row>
        <row r="148">
          <cell r="B148" t="str">
            <v>1EN700</v>
          </cell>
          <cell r="C148" t="str">
            <v xml:space="preserve">    Defensivos</v>
          </cell>
        </row>
        <row r="149">
          <cell r="B149" t="str">
            <v>1EN700</v>
          </cell>
          <cell r="C149" t="str">
            <v xml:space="preserve">    Sementes</v>
          </cell>
        </row>
        <row r="150">
          <cell r="B150" t="str">
            <v>1EN700</v>
          </cell>
          <cell r="C150" t="str">
            <v>Aluguel e Arrendamento</v>
          </cell>
          <cell r="D150">
            <v>8.61524</v>
          </cell>
          <cell r="E150">
            <v>9.58338</v>
          </cell>
          <cell r="F150">
            <v>7.4733299999999998</v>
          </cell>
          <cell r="G150">
            <v>7.4597699999999998</v>
          </cell>
          <cell r="H150">
            <v>2.2055199999999999</v>
          </cell>
          <cell r="I150">
            <v>7.3011900000000001</v>
          </cell>
          <cell r="J150">
            <v>6.3923500000000004</v>
          </cell>
          <cell r="K150">
            <v>20.738</v>
          </cell>
          <cell r="L150">
            <v>0.06</v>
          </cell>
        </row>
        <row r="151">
          <cell r="B151" t="str">
            <v>1EN700</v>
          </cell>
          <cell r="C151" t="str">
            <v>Outros</v>
          </cell>
          <cell r="D151">
            <v>19.60427</v>
          </cell>
          <cell r="E151">
            <v>15.85149</v>
          </cell>
          <cell r="F151">
            <v>22.954499999999999</v>
          </cell>
          <cell r="G151">
            <v>15.24938</v>
          </cell>
          <cell r="H151">
            <v>17.84346</v>
          </cell>
          <cell r="I151">
            <v>15.69633</v>
          </cell>
          <cell r="J151">
            <v>15.11778</v>
          </cell>
          <cell r="K151">
            <v>12.4749</v>
          </cell>
          <cell r="L151">
            <v>4.2366299999999999</v>
          </cell>
        </row>
        <row r="152">
          <cell r="B152" t="str">
            <v>1EN700</v>
          </cell>
          <cell r="C152" t="str">
            <v>Total</v>
          </cell>
          <cell r="D152">
            <v>81.42501</v>
          </cell>
          <cell r="E152">
            <v>104.32398999999999</v>
          </cell>
          <cell r="F152">
            <v>144.75299000000001</v>
          </cell>
          <cell r="G152">
            <v>113.72731</v>
          </cell>
          <cell r="H152">
            <v>96.210989999999995</v>
          </cell>
          <cell r="I152">
            <v>96.369910000000004</v>
          </cell>
          <cell r="J152">
            <v>74.200670000000002</v>
          </cell>
          <cell r="K152">
            <v>106.00481000000001</v>
          </cell>
          <cell r="L152">
            <v>6.1406900000000002</v>
          </cell>
        </row>
        <row r="153">
          <cell r="B153" t="str">
            <v>1GR701</v>
          </cell>
          <cell r="C153" t="str">
            <v>Gasto com Pessoal</v>
          </cell>
          <cell r="D153">
            <v>36.385309999999997</v>
          </cell>
          <cell r="E153">
            <v>55.471510000000002</v>
          </cell>
          <cell r="F153">
            <v>46.419429999999998</v>
          </cell>
          <cell r="G153">
            <v>43.058439999999997</v>
          </cell>
          <cell r="H153">
            <v>38.458869999999997</v>
          </cell>
          <cell r="I153">
            <v>33.250070000000001</v>
          </cell>
          <cell r="J153">
            <v>27.257930000000002</v>
          </cell>
          <cell r="K153">
            <v>33.94126</v>
          </cell>
          <cell r="L153">
            <v>1.46939</v>
          </cell>
        </row>
        <row r="154">
          <cell r="B154" t="str">
            <v>1GR701</v>
          </cell>
          <cell r="C154" t="str">
            <v>Audit., Consult. e Serv. de Terc.</v>
          </cell>
          <cell r="D154">
            <v>0.13124</v>
          </cell>
          <cell r="E154">
            <v>0</v>
          </cell>
          <cell r="F154">
            <v>0.17499999999999999</v>
          </cell>
          <cell r="G154">
            <v>0.75</v>
          </cell>
          <cell r="H154">
            <v>0.26433000000000001</v>
          </cell>
          <cell r="I154">
            <v>1.2</v>
          </cell>
        </row>
        <row r="155">
          <cell r="B155" t="str">
            <v>1GR701</v>
          </cell>
          <cell r="C155" t="str">
            <v>Mecanização</v>
          </cell>
          <cell r="D155">
            <v>22.083919999999999</v>
          </cell>
          <cell r="E155">
            <v>20.87857</v>
          </cell>
          <cell r="F155">
            <v>16.419229999999999</v>
          </cell>
          <cell r="G155">
            <v>6.0954300000000003</v>
          </cell>
          <cell r="H155">
            <v>24.278300000000002</v>
          </cell>
          <cell r="I155">
            <v>12.94472</v>
          </cell>
          <cell r="J155">
            <v>8.4732900000000004</v>
          </cell>
          <cell r="K155">
            <v>8.6716999999999995</v>
          </cell>
          <cell r="L155">
            <v>0.97511000000000003</v>
          </cell>
        </row>
        <row r="156">
          <cell r="B156" t="str">
            <v>1GR701</v>
          </cell>
          <cell r="C156" t="str">
            <v xml:space="preserve">    Manutenção</v>
          </cell>
          <cell r="D156">
            <v>13.632949999999999</v>
          </cell>
          <cell r="E156">
            <v>6.4854000000000003</v>
          </cell>
          <cell r="F156">
            <v>6.3139900000000004</v>
          </cell>
          <cell r="G156">
            <v>0.84145000000000003</v>
          </cell>
          <cell r="H156">
            <v>15.899990000000001</v>
          </cell>
          <cell r="I156">
            <v>9.8474599999999999</v>
          </cell>
          <cell r="J156">
            <v>6.5452000000000004</v>
          </cell>
          <cell r="K156">
            <v>2.6865999999999999</v>
          </cell>
          <cell r="L156">
            <v>0.25875999999999999</v>
          </cell>
        </row>
        <row r="157">
          <cell r="B157" t="str">
            <v>1GR701</v>
          </cell>
          <cell r="C157" t="str">
            <v xml:space="preserve">    Combustível</v>
          </cell>
          <cell r="D157">
            <v>8.4509699999999999</v>
          </cell>
          <cell r="E157">
            <v>14.39317</v>
          </cell>
          <cell r="F157">
            <v>10.10524</v>
          </cell>
          <cell r="G157">
            <v>5.2539800000000003</v>
          </cell>
          <cell r="H157">
            <v>8.3783100000000008</v>
          </cell>
          <cell r="I157">
            <v>3.0972599999999999</v>
          </cell>
          <cell r="J157">
            <v>1.9280900000000001</v>
          </cell>
          <cell r="K157">
            <v>5.9851000000000001</v>
          </cell>
          <cell r="L157">
            <v>0.71635000000000004</v>
          </cell>
        </row>
        <row r="158">
          <cell r="B158" t="str">
            <v>1GR701</v>
          </cell>
          <cell r="C158" t="str">
            <v>Insumos</v>
          </cell>
          <cell r="D158">
            <v>0</v>
          </cell>
          <cell r="I158">
            <v>0.14865</v>
          </cell>
          <cell r="J158">
            <v>0.84560000000000002</v>
          </cell>
          <cell r="K158">
            <v>6.9019999999999998E-2</v>
          </cell>
        </row>
        <row r="159">
          <cell r="B159" t="str">
            <v>1GR701</v>
          </cell>
          <cell r="C159" t="str">
            <v xml:space="preserve">    Adubos</v>
          </cell>
        </row>
        <row r="160">
          <cell r="B160" t="str">
            <v>1GR701</v>
          </cell>
          <cell r="C160" t="str">
            <v xml:space="preserve">    Defensivos</v>
          </cell>
          <cell r="D160">
            <v>0</v>
          </cell>
          <cell r="I160">
            <v>0.14865</v>
          </cell>
          <cell r="J160">
            <v>0.84560000000000002</v>
          </cell>
          <cell r="K160">
            <v>6.9019999999999998E-2</v>
          </cell>
        </row>
        <row r="161">
          <cell r="B161" t="str">
            <v>1GR701</v>
          </cell>
          <cell r="C161" t="str">
            <v xml:space="preserve">    Sementes</v>
          </cell>
        </row>
        <row r="162">
          <cell r="B162" t="str">
            <v>1GR701</v>
          </cell>
          <cell r="C162" t="str">
            <v>Aluguel e Arrendamento</v>
          </cell>
          <cell r="D162">
            <v>18.844570000000001</v>
          </cell>
          <cell r="E162">
            <v>18.89696</v>
          </cell>
          <cell r="F162">
            <v>18.198070000000001</v>
          </cell>
          <cell r="G162">
            <v>20.682749999999999</v>
          </cell>
          <cell r="H162">
            <v>17.819179999999999</v>
          </cell>
          <cell r="I162">
            <v>18.620049999999999</v>
          </cell>
          <cell r="J162">
            <v>17.898579999999999</v>
          </cell>
          <cell r="K162">
            <v>22.366299999999999</v>
          </cell>
          <cell r="L162">
            <v>16.818100000000001</v>
          </cell>
        </row>
        <row r="163">
          <cell r="B163" t="str">
            <v>1GR701</v>
          </cell>
          <cell r="C163" t="str">
            <v>Outros</v>
          </cell>
          <cell r="D163">
            <v>15.34929</v>
          </cell>
          <cell r="E163">
            <v>4.7321799999999996</v>
          </cell>
          <cell r="F163">
            <v>4.7690599999999996</v>
          </cell>
          <cell r="G163">
            <v>-8.9662199999999999</v>
          </cell>
          <cell r="H163">
            <v>7.83589</v>
          </cell>
          <cell r="I163">
            <v>3.41588</v>
          </cell>
          <cell r="J163">
            <v>2.3755600000000001</v>
          </cell>
          <cell r="K163">
            <v>8.4169999999999998</v>
          </cell>
          <cell r="L163">
            <v>6.4448400000000001</v>
          </cell>
        </row>
        <row r="164">
          <cell r="B164" t="str">
            <v>1GR701</v>
          </cell>
          <cell r="C164" t="str">
            <v>Total</v>
          </cell>
          <cell r="D164">
            <v>92.794330000000002</v>
          </cell>
          <cell r="E164">
            <v>99.979219999999998</v>
          </cell>
          <cell r="F164">
            <v>85.980789999999999</v>
          </cell>
          <cell r="G164">
            <v>61.620399999999997</v>
          </cell>
          <cell r="H164">
            <v>88.656570000000002</v>
          </cell>
          <cell r="I164">
            <v>69.579369999999997</v>
          </cell>
          <cell r="J164">
            <v>56.850960000000001</v>
          </cell>
          <cell r="K164">
            <v>73.465280000000007</v>
          </cell>
          <cell r="L164">
            <v>25.707439999999998</v>
          </cell>
        </row>
        <row r="165">
          <cell r="B165" t="str">
            <v>1IN250</v>
          </cell>
          <cell r="C165" t="str">
            <v>Gasto com Pessoal</v>
          </cell>
        </row>
        <row r="166">
          <cell r="B166" t="str">
            <v>1IN250</v>
          </cell>
          <cell r="C166" t="str">
            <v>Audit., Consult. e Serv. de Terc.</v>
          </cell>
        </row>
        <row r="167">
          <cell r="B167" t="str">
            <v>1IN250</v>
          </cell>
          <cell r="C167" t="str">
            <v>Mecanização</v>
          </cell>
        </row>
        <row r="168">
          <cell r="B168" t="str">
            <v>1IN250</v>
          </cell>
          <cell r="C168" t="str">
            <v xml:space="preserve">    Manutenção</v>
          </cell>
        </row>
        <row r="169">
          <cell r="B169" t="str">
            <v>1IN250</v>
          </cell>
          <cell r="C169" t="str">
            <v xml:space="preserve">    Combustível</v>
          </cell>
        </row>
        <row r="170">
          <cell r="B170" t="str">
            <v>1IN250</v>
          </cell>
          <cell r="C170" t="str">
            <v>Insumos</v>
          </cell>
        </row>
        <row r="171">
          <cell r="B171" t="str">
            <v>1IN250</v>
          </cell>
          <cell r="C171" t="str">
            <v xml:space="preserve">    Adubos</v>
          </cell>
        </row>
        <row r="172">
          <cell r="B172" t="str">
            <v>1IN250</v>
          </cell>
          <cell r="C172" t="str">
            <v xml:space="preserve">    Defensivos</v>
          </cell>
        </row>
        <row r="173">
          <cell r="B173" t="str">
            <v>1IN250</v>
          </cell>
          <cell r="C173" t="str">
            <v xml:space="preserve">    Sementes</v>
          </cell>
        </row>
        <row r="174">
          <cell r="B174" t="str">
            <v>1IN250</v>
          </cell>
          <cell r="C174" t="str">
            <v>Aluguel e Arrendamento</v>
          </cell>
          <cell r="I174">
            <v>0</v>
          </cell>
          <cell r="J174">
            <v>7.8412899999999999</v>
          </cell>
          <cell r="K174">
            <v>6.72</v>
          </cell>
        </row>
        <row r="175">
          <cell r="B175" t="str">
            <v>1IN250</v>
          </cell>
          <cell r="C175" t="str">
            <v>Outros</v>
          </cell>
          <cell r="I175">
            <v>0</v>
          </cell>
          <cell r="J175">
            <v>32.42989</v>
          </cell>
          <cell r="K175">
            <v>29.534199999999998</v>
          </cell>
          <cell r="L175">
            <v>-6.8292400000000004</v>
          </cell>
        </row>
        <row r="176">
          <cell r="B176" t="str">
            <v>1IN250</v>
          </cell>
          <cell r="C176" t="str">
            <v>Total</v>
          </cell>
          <cell r="I176">
            <v>0</v>
          </cell>
          <cell r="J176">
            <v>40.271180000000001</v>
          </cell>
          <cell r="K176">
            <v>36.254199999999997</v>
          </cell>
          <cell r="L176">
            <v>-6.8292400000000004</v>
          </cell>
        </row>
        <row r="177">
          <cell r="B177" t="str">
            <v>1IN450</v>
          </cell>
          <cell r="C177" t="str">
            <v>Gasto com Pessoal</v>
          </cell>
          <cell r="I177">
            <v>63.744010000000003</v>
          </cell>
          <cell r="J177">
            <v>-50.988500000000002</v>
          </cell>
          <cell r="K177">
            <v>-6.6488199999999997</v>
          </cell>
          <cell r="L177">
            <v>-4.76119</v>
          </cell>
        </row>
        <row r="178">
          <cell r="B178" t="str">
            <v>1IN450</v>
          </cell>
          <cell r="C178" t="str">
            <v>Audit., Consult. e Serv. de Terc.</v>
          </cell>
        </row>
        <row r="179">
          <cell r="B179" t="str">
            <v>1IN450</v>
          </cell>
          <cell r="C179" t="str">
            <v>Mecanização</v>
          </cell>
        </row>
        <row r="180">
          <cell r="B180" t="str">
            <v>1IN450</v>
          </cell>
          <cell r="C180" t="str">
            <v xml:space="preserve">    Manutenção</v>
          </cell>
        </row>
        <row r="181">
          <cell r="B181" t="str">
            <v>1IN450</v>
          </cell>
          <cell r="C181" t="str">
            <v xml:space="preserve">    Combustível</v>
          </cell>
        </row>
        <row r="182">
          <cell r="B182" t="str">
            <v>1IN450</v>
          </cell>
          <cell r="C182" t="str">
            <v>Insumos</v>
          </cell>
        </row>
        <row r="183">
          <cell r="B183" t="str">
            <v>1IN450</v>
          </cell>
          <cell r="C183" t="str">
            <v xml:space="preserve">    Adubos</v>
          </cell>
        </row>
        <row r="184">
          <cell r="B184" t="str">
            <v>1IN450</v>
          </cell>
          <cell r="C184" t="str">
            <v xml:space="preserve">    Defensivos</v>
          </cell>
        </row>
        <row r="185">
          <cell r="B185" t="str">
            <v>1IN450</v>
          </cell>
          <cell r="C185" t="str">
            <v xml:space="preserve">    Sementes</v>
          </cell>
        </row>
        <row r="186">
          <cell r="B186" t="str">
            <v>1IN450</v>
          </cell>
          <cell r="C186" t="str">
            <v>Aluguel e Arrendamento</v>
          </cell>
          <cell r="K186">
            <v>0.34</v>
          </cell>
        </row>
        <row r="187">
          <cell r="B187" t="str">
            <v>1IN450</v>
          </cell>
          <cell r="C187" t="str">
            <v>Outros</v>
          </cell>
          <cell r="I187">
            <v>9.5133200000000002</v>
          </cell>
          <cell r="J187">
            <v>2.6284900000000002</v>
          </cell>
          <cell r="K187">
            <v>1.89601</v>
          </cell>
          <cell r="L187">
            <v>0</v>
          </cell>
        </row>
        <row r="188">
          <cell r="B188" t="str">
            <v>1IN450</v>
          </cell>
          <cell r="C188" t="str">
            <v>Total</v>
          </cell>
          <cell r="I188">
            <v>73.257329999999996</v>
          </cell>
          <cell r="J188">
            <v>-48.360010000000003</v>
          </cell>
          <cell r="K188">
            <v>-4.4128100000000003</v>
          </cell>
          <cell r="L188">
            <v>-4.76119</v>
          </cell>
        </row>
        <row r="189">
          <cell r="B189" t="str">
            <v>1IN701</v>
          </cell>
          <cell r="C189" t="str">
            <v>Gasto com Pessoal</v>
          </cell>
          <cell r="D189">
            <v>11.23208</v>
          </cell>
          <cell r="E189">
            <v>18.78145</v>
          </cell>
          <cell r="F189">
            <v>26.45656</v>
          </cell>
          <cell r="G189">
            <v>28.828679999999999</v>
          </cell>
          <cell r="H189">
            <v>20.581019999999999</v>
          </cell>
          <cell r="I189">
            <v>24.409330000000001</v>
          </cell>
          <cell r="J189">
            <v>24.521360000000001</v>
          </cell>
          <cell r="K189">
            <v>24.689869999999999</v>
          </cell>
          <cell r="L189">
            <v>0.23372000000000001</v>
          </cell>
        </row>
        <row r="190">
          <cell r="B190" t="str">
            <v>1IN701</v>
          </cell>
          <cell r="C190" t="str">
            <v>Audit., Consult. e Serv. de Terc.</v>
          </cell>
          <cell r="H190">
            <v>1.125</v>
          </cell>
          <cell r="K190">
            <v>1.76</v>
          </cell>
          <cell r="L190">
            <v>3.33</v>
          </cell>
        </row>
        <row r="191">
          <cell r="B191" t="str">
            <v>1IN701</v>
          </cell>
          <cell r="C191" t="str">
            <v>Mecanização</v>
          </cell>
          <cell r="E191">
            <v>2.1306799999999999</v>
          </cell>
          <cell r="F191">
            <v>15.15333</v>
          </cell>
          <cell r="G191">
            <v>0.13800000000000001</v>
          </cell>
          <cell r="H191">
            <v>12.20351</v>
          </cell>
          <cell r="I191">
            <v>3.71041</v>
          </cell>
          <cell r="J191">
            <v>5.9765699999999997</v>
          </cell>
          <cell r="K191">
            <v>7.26966</v>
          </cell>
          <cell r="L191">
            <v>2.01254</v>
          </cell>
        </row>
        <row r="192">
          <cell r="B192" t="str">
            <v>1IN701</v>
          </cell>
          <cell r="C192" t="str">
            <v xml:space="preserve">    Manutenção</v>
          </cell>
          <cell r="E192">
            <v>0.185</v>
          </cell>
          <cell r="F192">
            <v>1.6091800000000001</v>
          </cell>
          <cell r="G192">
            <v>0.13800000000000001</v>
          </cell>
          <cell r="H192">
            <v>5.9486400000000001</v>
          </cell>
          <cell r="I192">
            <v>1.23299</v>
          </cell>
          <cell r="J192">
            <v>1.0775999999999999</v>
          </cell>
          <cell r="K192">
            <v>3.90469</v>
          </cell>
          <cell r="L192">
            <v>1.8851800000000001</v>
          </cell>
        </row>
        <row r="193">
          <cell r="B193" t="str">
            <v>1IN701</v>
          </cell>
          <cell r="C193" t="str">
            <v xml:space="preserve">    Combustível</v>
          </cell>
          <cell r="E193">
            <v>1.9456800000000001</v>
          </cell>
          <cell r="F193">
            <v>13.54415</v>
          </cell>
          <cell r="H193">
            <v>6.2548700000000004</v>
          </cell>
          <cell r="I193">
            <v>2.47742</v>
          </cell>
          <cell r="J193">
            <v>4.8989700000000003</v>
          </cell>
          <cell r="K193">
            <v>3.36497</v>
          </cell>
          <cell r="L193">
            <v>0.12736</v>
          </cell>
        </row>
        <row r="194">
          <cell r="B194" t="str">
            <v>1IN701</v>
          </cell>
          <cell r="C194" t="str">
            <v>Insumos</v>
          </cell>
        </row>
        <row r="195">
          <cell r="B195" t="str">
            <v>1IN701</v>
          </cell>
          <cell r="C195" t="str">
            <v xml:space="preserve">    Adubos</v>
          </cell>
        </row>
        <row r="196">
          <cell r="B196" t="str">
            <v>1IN701</v>
          </cell>
          <cell r="C196" t="str">
            <v xml:space="preserve">    Defensivos</v>
          </cell>
        </row>
        <row r="197">
          <cell r="B197" t="str">
            <v>1IN701</v>
          </cell>
          <cell r="C197" t="str">
            <v xml:space="preserve">    Sementes</v>
          </cell>
        </row>
        <row r="198">
          <cell r="B198" t="str">
            <v>1IN701</v>
          </cell>
          <cell r="C198" t="str">
            <v>Aluguel e Arrendamento</v>
          </cell>
          <cell r="I198">
            <v>0.95799999999999996</v>
          </cell>
          <cell r="J198">
            <v>0.95799999999999996</v>
          </cell>
          <cell r="K198">
            <v>2.36307</v>
          </cell>
          <cell r="L198">
            <v>0.34</v>
          </cell>
        </row>
        <row r="199">
          <cell r="B199" t="str">
            <v>1IN701</v>
          </cell>
          <cell r="C199" t="str">
            <v>Outros</v>
          </cell>
          <cell r="D199">
            <v>0</v>
          </cell>
          <cell r="E199">
            <v>0.27065</v>
          </cell>
          <cell r="F199">
            <v>22.983550000000001</v>
          </cell>
          <cell r="G199">
            <v>1.40455</v>
          </cell>
          <cell r="H199">
            <v>0.86602000000000001</v>
          </cell>
          <cell r="I199">
            <v>3.8344800000000001</v>
          </cell>
          <cell r="J199">
            <v>0.92134000000000005</v>
          </cell>
          <cell r="K199">
            <v>2.7679999999999998</v>
          </cell>
          <cell r="L199">
            <v>1.26386</v>
          </cell>
        </row>
        <row r="200">
          <cell r="B200" t="str">
            <v>1IN701</v>
          </cell>
          <cell r="C200" t="str">
            <v>Total</v>
          </cell>
          <cell r="D200">
            <v>11.23208</v>
          </cell>
          <cell r="E200">
            <v>21.182780000000001</v>
          </cell>
          <cell r="F200">
            <v>64.593440000000001</v>
          </cell>
          <cell r="G200">
            <v>30.371230000000001</v>
          </cell>
          <cell r="H200">
            <v>34.775550000000003</v>
          </cell>
          <cell r="I200">
            <v>32.912219999999998</v>
          </cell>
          <cell r="J200">
            <v>32.377270000000003</v>
          </cell>
          <cell r="K200">
            <v>38.8506</v>
          </cell>
          <cell r="L200">
            <v>7.1801199999999996</v>
          </cell>
        </row>
        <row r="201">
          <cell r="B201" t="str">
            <v>1IT250</v>
          </cell>
          <cell r="C201" t="str">
            <v>Gasto com Pessoal</v>
          </cell>
          <cell r="G201">
            <v>0.25659999999999999</v>
          </cell>
          <cell r="H201">
            <v>3.81426</v>
          </cell>
          <cell r="I201">
            <v>5.4793900000000004</v>
          </cell>
          <cell r="J201">
            <v>11.79491</v>
          </cell>
          <cell r="K201">
            <v>12.392379999999999</v>
          </cell>
        </row>
        <row r="202">
          <cell r="B202" t="str">
            <v>1IT250</v>
          </cell>
          <cell r="C202" t="str">
            <v>Audit., Consult. e Serv. de Terc.</v>
          </cell>
        </row>
        <row r="203">
          <cell r="B203" t="str">
            <v>1IT250</v>
          </cell>
          <cell r="C203" t="str">
            <v>Mecanização</v>
          </cell>
          <cell r="D203">
            <v>6.7559199999999997</v>
          </cell>
          <cell r="E203">
            <v>0.65529999999999999</v>
          </cell>
          <cell r="F203">
            <v>0</v>
          </cell>
          <cell r="G203">
            <v>35.313079999999999</v>
          </cell>
          <cell r="H203">
            <v>32.526359999999997</v>
          </cell>
          <cell r="I203">
            <v>17.833680000000001</v>
          </cell>
          <cell r="J203">
            <v>40.543280000000003</v>
          </cell>
          <cell r="K203">
            <v>50.9619</v>
          </cell>
          <cell r="L203">
            <v>19.247260000000001</v>
          </cell>
        </row>
        <row r="204">
          <cell r="B204" t="str">
            <v>1IT250</v>
          </cell>
          <cell r="C204" t="str">
            <v xml:space="preserve">    Manutenção</v>
          </cell>
          <cell r="D204">
            <v>3.1596099999999998</v>
          </cell>
          <cell r="E204">
            <v>4.6299999999999996E-3</v>
          </cell>
          <cell r="F204">
            <v>0</v>
          </cell>
          <cell r="G204">
            <v>34.596739999999997</v>
          </cell>
          <cell r="H204">
            <v>29.02413</v>
          </cell>
          <cell r="I204">
            <v>11.97025</v>
          </cell>
          <cell r="J204">
            <v>23.275310000000001</v>
          </cell>
          <cell r="K204">
            <v>27.665590000000002</v>
          </cell>
          <cell r="L204">
            <v>10.653650000000001</v>
          </cell>
        </row>
        <row r="205">
          <cell r="B205" t="str">
            <v>1IT250</v>
          </cell>
          <cell r="C205" t="str">
            <v xml:space="preserve">    Combustível</v>
          </cell>
          <cell r="D205">
            <v>3.5963099999999999</v>
          </cell>
          <cell r="E205">
            <v>0.65066999999999997</v>
          </cell>
          <cell r="G205">
            <v>0.71633999999999998</v>
          </cell>
          <cell r="H205">
            <v>3.50223</v>
          </cell>
          <cell r="I205">
            <v>5.8634300000000001</v>
          </cell>
          <cell r="J205">
            <v>17.267969999999998</v>
          </cell>
          <cell r="K205">
            <v>23.296309999999998</v>
          </cell>
          <cell r="L205">
            <v>8.59361</v>
          </cell>
        </row>
        <row r="206">
          <cell r="B206" t="str">
            <v>1IT250</v>
          </cell>
          <cell r="C206" t="str">
            <v>Insumos</v>
          </cell>
        </row>
        <row r="207">
          <cell r="B207" t="str">
            <v>1IT250</v>
          </cell>
          <cell r="C207" t="str">
            <v xml:space="preserve">    Adubos</v>
          </cell>
        </row>
        <row r="208">
          <cell r="B208" t="str">
            <v>1IT250</v>
          </cell>
          <cell r="C208" t="str">
            <v xml:space="preserve">    Defensivos</v>
          </cell>
        </row>
        <row r="209">
          <cell r="B209" t="str">
            <v>1IT250</v>
          </cell>
          <cell r="C209" t="str">
            <v xml:space="preserve">    Sementes</v>
          </cell>
        </row>
        <row r="210">
          <cell r="B210" t="str">
            <v>1IT250</v>
          </cell>
          <cell r="C210" t="str">
            <v>Aluguel e Arrendamento</v>
          </cell>
          <cell r="E210">
            <v>0.81352999999999998</v>
          </cell>
          <cell r="G210">
            <v>0.81352999999999998</v>
          </cell>
          <cell r="I210">
            <v>22.904340000000001</v>
          </cell>
          <cell r="J210">
            <v>81.34057</v>
          </cell>
          <cell r="K210">
            <v>122.13051</v>
          </cell>
        </row>
        <row r="211">
          <cell r="B211" t="str">
            <v>1IT250</v>
          </cell>
          <cell r="C211" t="str">
            <v>Outros</v>
          </cell>
          <cell r="D211">
            <v>671.62882000000002</v>
          </cell>
          <cell r="E211">
            <v>-62.633929999999999</v>
          </cell>
          <cell r="F211">
            <v>0</v>
          </cell>
          <cell r="G211">
            <v>24.462769999999999</v>
          </cell>
          <cell r="H211">
            <v>302.75270999999998</v>
          </cell>
          <cell r="I211">
            <v>759.70938000000001</v>
          </cell>
          <cell r="J211">
            <v>1927.20517</v>
          </cell>
          <cell r="K211">
            <v>2786.53694</v>
          </cell>
          <cell r="L211">
            <v>-3.2985199999999999</v>
          </cell>
        </row>
        <row r="212">
          <cell r="B212" t="str">
            <v>1IT250</v>
          </cell>
          <cell r="C212" t="str">
            <v>Total</v>
          </cell>
          <cell r="D212">
            <v>678.38473999999997</v>
          </cell>
          <cell r="E212">
            <v>-61.165100000000002</v>
          </cell>
          <cell r="F212">
            <v>0</v>
          </cell>
          <cell r="G212">
            <v>60.845979999999997</v>
          </cell>
          <cell r="H212">
            <v>339.09332999999998</v>
          </cell>
          <cell r="I212">
            <v>805.92678999999998</v>
          </cell>
          <cell r="J212">
            <v>2060.88393</v>
          </cell>
          <cell r="K212">
            <v>2972.0217299999999</v>
          </cell>
          <cell r="L212">
            <v>15.948740000000001</v>
          </cell>
        </row>
        <row r="213">
          <cell r="B213" t="str">
            <v>1IT450</v>
          </cell>
          <cell r="C213" t="str">
            <v>Gasto com Pessoal</v>
          </cell>
          <cell r="D213">
            <v>6.2571300000000001</v>
          </cell>
          <cell r="E213">
            <v>8.6410800000000005</v>
          </cell>
          <cell r="F213">
            <v>4.9924299999999997</v>
          </cell>
          <cell r="G213">
            <v>19.501290000000001</v>
          </cell>
          <cell r="H213">
            <v>8.1582399999999993</v>
          </cell>
          <cell r="I213">
            <v>8.3179300000000005</v>
          </cell>
          <cell r="J213">
            <v>5.6450100000000001</v>
          </cell>
          <cell r="K213">
            <v>7.1553800000000001</v>
          </cell>
          <cell r="L213">
            <v>0.27528999999999998</v>
          </cell>
        </row>
        <row r="214">
          <cell r="B214" t="str">
            <v>1IT450</v>
          </cell>
          <cell r="C214" t="str">
            <v>Audit., Consult. e Serv. de Terc.</v>
          </cell>
          <cell r="D214">
            <v>1.209E-2</v>
          </cell>
          <cell r="E214">
            <v>0.2</v>
          </cell>
          <cell r="F214">
            <v>0.16</v>
          </cell>
          <cell r="H214">
            <v>0.26796999999999999</v>
          </cell>
        </row>
        <row r="215">
          <cell r="B215" t="str">
            <v>1IT450</v>
          </cell>
          <cell r="C215" t="str">
            <v>Mecanização</v>
          </cell>
          <cell r="D215">
            <v>0.4052</v>
          </cell>
          <cell r="G215">
            <v>16.14424</v>
          </cell>
          <cell r="H215">
            <v>0.51214000000000004</v>
          </cell>
          <cell r="I215">
            <v>0.27506999999999998</v>
          </cell>
          <cell r="J215">
            <v>1.6163400000000001</v>
          </cell>
          <cell r="K215">
            <v>1.41218</v>
          </cell>
          <cell r="L215">
            <v>0.19</v>
          </cell>
        </row>
        <row r="216">
          <cell r="B216" t="str">
            <v>1IT450</v>
          </cell>
          <cell r="C216" t="str">
            <v xml:space="preserve">    Manutenção</v>
          </cell>
          <cell r="G216">
            <v>16.14424</v>
          </cell>
          <cell r="H216">
            <v>0.2</v>
          </cell>
          <cell r="I216">
            <v>1.5499999999999999E-3</v>
          </cell>
          <cell r="J216">
            <v>7.9990000000000006E-2</v>
          </cell>
          <cell r="K216">
            <v>5.6000000000000001E-2</v>
          </cell>
          <cell r="L216">
            <v>0.19</v>
          </cell>
        </row>
        <row r="217">
          <cell r="B217" t="str">
            <v>1IT450</v>
          </cell>
          <cell r="C217" t="str">
            <v xml:space="preserve">    Combustível</v>
          </cell>
          <cell r="D217">
            <v>0.4052</v>
          </cell>
          <cell r="H217">
            <v>0.31213999999999997</v>
          </cell>
          <cell r="I217">
            <v>0.27351999999999999</v>
          </cell>
          <cell r="J217">
            <v>1.5363500000000001</v>
          </cell>
          <cell r="K217">
            <v>1.3561799999999999</v>
          </cell>
        </row>
        <row r="218">
          <cell r="B218" t="str">
            <v>1IT450</v>
          </cell>
          <cell r="C218" t="str">
            <v>Insumos</v>
          </cell>
        </row>
        <row r="219">
          <cell r="B219" t="str">
            <v>1IT450</v>
          </cell>
          <cell r="C219" t="str">
            <v xml:space="preserve">    Adubos</v>
          </cell>
        </row>
        <row r="220">
          <cell r="B220" t="str">
            <v>1IT450</v>
          </cell>
          <cell r="C220" t="str">
            <v xml:space="preserve">    Defensivos</v>
          </cell>
        </row>
        <row r="221">
          <cell r="B221" t="str">
            <v>1IT450</v>
          </cell>
          <cell r="C221" t="str">
            <v xml:space="preserve">    Sementes</v>
          </cell>
        </row>
        <row r="222">
          <cell r="B222" t="str">
            <v>1IT450</v>
          </cell>
          <cell r="C222" t="str">
            <v>Aluguel e Arrendamento</v>
          </cell>
          <cell r="D222">
            <v>0.81352999999999998</v>
          </cell>
          <cell r="E222">
            <v>2.6733799999999999</v>
          </cell>
          <cell r="F222">
            <v>3.48691</v>
          </cell>
          <cell r="G222">
            <v>2.6733799999999999</v>
          </cell>
          <cell r="I222">
            <v>3.1962000000000002</v>
          </cell>
          <cell r="J222">
            <v>3.052</v>
          </cell>
          <cell r="K222">
            <v>4.1394900000000003</v>
          </cell>
        </row>
        <row r="223">
          <cell r="B223" t="str">
            <v>1IT450</v>
          </cell>
          <cell r="C223" t="str">
            <v>Outros</v>
          </cell>
          <cell r="D223">
            <v>0.45205000000000001</v>
          </cell>
          <cell r="E223">
            <v>0.36679</v>
          </cell>
          <cell r="F223">
            <v>0.71491000000000005</v>
          </cell>
          <cell r="G223">
            <v>3.35372</v>
          </cell>
          <cell r="H223">
            <v>1.1651800000000001</v>
          </cell>
          <cell r="I223">
            <v>1.16455</v>
          </cell>
          <cell r="J223">
            <v>12.03102</v>
          </cell>
          <cell r="K223">
            <v>58.375059999999998</v>
          </cell>
          <cell r="L223">
            <v>0.56889000000000001</v>
          </cell>
        </row>
        <row r="224">
          <cell r="B224" t="str">
            <v>1IT450</v>
          </cell>
          <cell r="C224" t="str">
            <v>Total</v>
          </cell>
          <cell r="D224">
            <v>7.94</v>
          </cell>
          <cell r="E224">
            <v>11.88125</v>
          </cell>
          <cell r="F224">
            <v>9.3542500000000004</v>
          </cell>
          <cell r="G224">
            <v>41.672629999999998</v>
          </cell>
          <cell r="H224">
            <v>10.103529999999999</v>
          </cell>
          <cell r="I224">
            <v>12.953749999999999</v>
          </cell>
          <cell r="J224">
            <v>22.344370000000001</v>
          </cell>
          <cell r="K224">
            <v>71.08211</v>
          </cell>
          <cell r="L224">
            <v>1.0341800000000001</v>
          </cell>
        </row>
        <row r="225">
          <cell r="B225" t="str">
            <v>1IT451</v>
          </cell>
          <cell r="C225" t="str">
            <v>Gasto com Pessoal</v>
          </cell>
          <cell r="D225">
            <v>587.11829</v>
          </cell>
          <cell r="E225">
            <v>133.76175000000001</v>
          </cell>
          <cell r="F225">
            <v>0</v>
          </cell>
          <cell r="G225">
            <v>50.810040000000001</v>
          </cell>
          <cell r="H225">
            <v>83.981759999999994</v>
          </cell>
          <cell r="I225">
            <v>310.78636</v>
          </cell>
          <cell r="J225">
            <v>838.10632999999996</v>
          </cell>
          <cell r="K225">
            <v>973.36335999999994</v>
          </cell>
          <cell r="L225">
            <v>-551.03418999999997</v>
          </cell>
        </row>
        <row r="226">
          <cell r="B226" t="str">
            <v>1IT451</v>
          </cell>
          <cell r="C226" t="str">
            <v>Audit., Consult. e Serv. de Terc.</v>
          </cell>
          <cell r="D226">
            <v>3.6911</v>
          </cell>
          <cell r="E226">
            <v>1.4686600000000001</v>
          </cell>
          <cell r="I226">
            <v>0.20843</v>
          </cell>
          <cell r="K226">
            <v>1.7</v>
          </cell>
        </row>
        <row r="227">
          <cell r="B227" t="str">
            <v>1IT451</v>
          </cell>
          <cell r="C227" t="str">
            <v>Mecanização</v>
          </cell>
          <cell r="D227">
            <v>10.296939999999999</v>
          </cell>
          <cell r="E227">
            <v>6.0956299999999999</v>
          </cell>
          <cell r="F227">
            <v>0</v>
          </cell>
          <cell r="G227">
            <v>3.2396500000000001</v>
          </cell>
          <cell r="H227">
            <v>4.5152599999999996</v>
          </cell>
          <cell r="I227">
            <v>3.95384</v>
          </cell>
          <cell r="J227">
            <v>1.74719</v>
          </cell>
          <cell r="K227">
            <v>3.9958999999999998</v>
          </cell>
          <cell r="L227">
            <v>3.6695799999999998</v>
          </cell>
        </row>
        <row r="228">
          <cell r="B228" t="str">
            <v>1IT451</v>
          </cell>
          <cell r="C228" t="str">
            <v xml:space="preserve">    Manutenção</v>
          </cell>
          <cell r="D228">
            <v>1.9361900000000001</v>
          </cell>
          <cell r="F228">
            <v>0</v>
          </cell>
          <cell r="G228">
            <v>1.5080800000000001</v>
          </cell>
          <cell r="H228">
            <v>1.55426</v>
          </cell>
          <cell r="I228">
            <v>0.40428999999999998</v>
          </cell>
          <cell r="J228">
            <v>1.2502500000000001</v>
          </cell>
          <cell r="K228">
            <v>0.22105</v>
          </cell>
        </row>
        <row r="229">
          <cell r="B229" t="str">
            <v>1IT451</v>
          </cell>
          <cell r="C229" t="str">
            <v xml:space="preserve">    Combustível</v>
          </cell>
          <cell r="D229">
            <v>8.3607499999999995</v>
          </cell>
          <cell r="E229">
            <v>6.0956299999999999</v>
          </cell>
          <cell r="F229">
            <v>0</v>
          </cell>
          <cell r="G229">
            <v>1.7315700000000001</v>
          </cell>
          <cell r="H229">
            <v>2.9609999999999999</v>
          </cell>
          <cell r="I229">
            <v>3.54955</v>
          </cell>
          <cell r="J229">
            <v>0.49693999999999999</v>
          </cell>
          <cell r="K229">
            <v>3.7748499999999998</v>
          </cell>
          <cell r="L229">
            <v>3.6695799999999998</v>
          </cell>
        </row>
        <row r="230">
          <cell r="B230" t="str">
            <v>1IT451</v>
          </cell>
          <cell r="C230" t="str">
            <v>Insumos</v>
          </cell>
          <cell r="K230">
            <v>0.67159000000000002</v>
          </cell>
        </row>
        <row r="231">
          <cell r="B231" t="str">
            <v>1IT451</v>
          </cell>
          <cell r="C231" t="str">
            <v xml:space="preserve">    Adubos</v>
          </cell>
        </row>
        <row r="232">
          <cell r="B232" t="str">
            <v>1IT451</v>
          </cell>
          <cell r="C232" t="str">
            <v xml:space="preserve">    Defensivos</v>
          </cell>
          <cell r="K232">
            <v>0.67159000000000002</v>
          </cell>
        </row>
        <row r="233">
          <cell r="B233" t="str">
            <v>1IT451</v>
          </cell>
          <cell r="C233" t="str">
            <v xml:space="preserve">    Sementes</v>
          </cell>
        </row>
        <row r="234">
          <cell r="B234" t="str">
            <v>1IT451</v>
          </cell>
          <cell r="C234" t="str">
            <v>Aluguel e Arrendamento</v>
          </cell>
          <cell r="D234">
            <v>2.6733799999999999</v>
          </cell>
          <cell r="J234">
            <v>2.9171999999999998</v>
          </cell>
          <cell r="K234">
            <v>24.7</v>
          </cell>
          <cell r="L234">
            <v>5.78</v>
          </cell>
        </row>
        <row r="235">
          <cell r="B235" t="str">
            <v>1IT451</v>
          </cell>
          <cell r="C235" t="str">
            <v>Outros</v>
          </cell>
          <cell r="D235">
            <v>56.377339999999997</v>
          </cell>
          <cell r="E235">
            <v>22.667560000000002</v>
          </cell>
          <cell r="F235">
            <v>0</v>
          </cell>
          <cell r="G235">
            <v>5.4925800000000002</v>
          </cell>
          <cell r="H235">
            <v>23.61459</v>
          </cell>
          <cell r="I235">
            <v>99.614369999999994</v>
          </cell>
          <cell r="J235">
            <v>107.19073</v>
          </cell>
          <cell r="K235">
            <v>131.52856</v>
          </cell>
          <cell r="L235">
            <v>5.63504</v>
          </cell>
        </row>
        <row r="236">
          <cell r="B236" t="str">
            <v>1IT451</v>
          </cell>
          <cell r="C236" t="str">
            <v>Total</v>
          </cell>
          <cell r="D236">
            <v>660.15705000000003</v>
          </cell>
          <cell r="E236">
            <v>163.99359999999999</v>
          </cell>
          <cell r="F236">
            <v>0</v>
          </cell>
          <cell r="G236">
            <v>59.542270000000002</v>
          </cell>
          <cell r="H236">
            <v>112.11161</v>
          </cell>
          <cell r="I236">
            <v>414.56299999999999</v>
          </cell>
          <cell r="J236">
            <v>949.96145000000001</v>
          </cell>
          <cell r="K236">
            <v>1135.9594099999999</v>
          </cell>
          <cell r="L236">
            <v>-535.94956999999999</v>
          </cell>
        </row>
        <row r="237">
          <cell r="B237" t="str">
            <v>1IT700</v>
          </cell>
          <cell r="C237" t="str">
            <v>Gasto com Pessoal</v>
          </cell>
          <cell r="D237">
            <v>22.384209999999999</v>
          </cell>
          <cell r="E237">
            <v>27.445029999999999</v>
          </cell>
          <cell r="F237">
            <v>53.918190000000003</v>
          </cell>
          <cell r="G237">
            <v>38.68065</v>
          </cell>
          <cell r="H237">
            <v>46.249169999999999</v>
          </cell>
          <cell r="I237">
            <v>40.824809999999999</v>
          </cell>
          <cell r="J237">
            <v>39.37303</v>
          </cell>
          <cell r="K237">
            <v>40.129779999999997</v>
          </cell>
          <cell r="L237">
            <v>0.48626000000000003</v>
          </cell>
        </row>
        <row r="238">
          <cell r="B238" t="str">
            <v>1IT700</v>
          </cell>
          <cell r="C238" t="str">
            <v>Audit., Consult. e Serv. de Terc.</v>
          </cell>
          <cell r="D238">
            <v>0.20008999999999999</v>
          </cell>
          <cell r="G238">
            <v>0.56940000000000002</v>
          </cell>
          <cell r="H238">
            <v>0.38529999999999998</v>
          </cell>
          <cell r="I238">
            <v>22.565000000000001</v>
          </cell>
          <cell r="J238">
            <v>2.4249999999999998</v>
          </cell>
          <cell r="K238">
            <v>0.92991999999999997</v>
          </cell>
          <cell r="L238">
            <v>1.95</v>
          </cell>
        </row>
        <row r="239">
          <cell r="B239" t="str">
            <v>1IT700</v>
          </cell>
          <cell r="C239" t="str">
            <v>Mecanização</v>
          </cell>
          <cell r="D239">
            <v>4.3631599999999997</v>
          </cell>
          <cell r="E239">
            <v>4.3942699999999997</v>
          </cell>
          <cell r="F239">
            <v>7.0999999999999994E-2</v>
          </cell>
          <cell r="G239">
            <v>2.5055200000000002</v>
          </cell>
          <cell r="H239">
            <v>1.97645</v>
          </cell>
          <cell r="I239">
            <v>3.6259899999999998</v>
          </cell>
          <cell r="J239">
            <v>1.52841</v>
          </cell>
          <cell r="K239">
            <v>1.6354</v>
          </cell>
          <cell r="L239">
            <v>1.4E-2</v>
          </cell>
        </row>
        <row r="240">
          <cell r="B240" t="str">
            <v>1IT700</v>
          </cell>
          <cell r="C240" t="str">
            <v xml:space="preserve">    Manutenção</v>
          </cell>
          <cell r="E240">
            <v>1.3399799999999999</v>
          </cell>
          <cell r="F240">
            <v>7.0999999999999994E-2</v>
          </cell>
          <cell r="I240">
            <v>0.94181000000000004</v>
          </cell>
          <cell r="J240">
            <v>2.5000000000000001E-2</v>
          </cell>
          <cell r="L240">
            <v>1.4E-2</v>
          </cell>
        </row>
        <row r="241">
          <cell r="B241" t="str">
            <v>1IT700</v>
          </cell>
          <cell r="C241" t="str">
            <v xml:space="preserve">    Combustível</v>
          </cell>
          <cell r="D241">
            <v>4.3631599999999997</v>
          </cell>
          <cell r="E241">
            <v>3.0542899999999999</v>
          </cell>
          <cell r="G241">
            <v>2.5055200000000002</v>
          </cell>
          <cell r="H241">
            <v>1.97645</v>
          </cell>
          <cell r="I241">
            <v>2.68418</v>
          </cell>
          <cell r="J241">
            <v>1.5034099999999999</v>
          </cell>
          <cell r="K241">
            <v>1.6354</v>
          </cell>
        </row>
        <row r="242">
          <cell r="B242" t="str">
            <v>1IT700</v>
          </cell>
          <cell r="C242" t="str">
            <v>Insumos</v>
          </cell>
        </row>
        <row r="243">
          <cell r="B243" t="str">
            <v>1IT700</v>
          </cell>
          <cell r="C243" t="str">
            <v xml:space="preserve">    Adubos</v>
          </cell>
        </row>
        <row r="244">
          <cell r="B244" t="str">
            <v>1IT700</v>
          </cell>
          <cell r="C244" t="str">
            <v xml:space="preserve">    Defensivos</v>
          </cell>
        </row>
        <row r="245">
          <cell r="B245" t="str">
            <v>1IT700</v>
          </cell>
          <cell r="C245" t="str">
            <v xml:space="preserve">    Sementes</v>
          </cell>
        </row>
        <row r="246">
          <cell r="B246" t="str">
            <v>1IT700</v>
          </cell>
          <cell r="C246" t="str">
            <v>Aluguel e Arrendamento</v>
          </cell>
          <cell r="D246">
            <v>1.62706</v>
          </cell>
          <cell r="E246">
            <v>1.62706</v>
          </cell>
          <cell r="F246">
            <v>1.62706</v>
          </cell>
          <cell r="G246">
            <v>1.62706</v>
          </cell>
          <cell r="I246">
            <v>2.5330900000000001</v>
          </cell>
          <cell r="J246">
            <v>1.9159999999999999</v>
          </cell>
          <cell r="K246">
            <v>3.1918600000000001</v>
          </cell>
        </row>
        <row r="247">
          <cell r="B247" t="str">
            <v>1IT700</v>
          </cell>
          <cell r="C247" t="str">
            <v>Outros</v>
          </cell>
          <cell r="D247">
            <v>23.747129999999999</v>
          </cell>
          <cell r="E247">
            <v>18.968509999999998</v>
          </cell>
          <cell r="F247">
            <v>15.074009999999999</v>
          </cell>
          <cell r="G247">
            <v>14.74447</v>
          </cell>
          <cell r="H247">
            <v>15.566890000000001</v>
          </cell>
          <cell r="I247">
            <v>16.53388</v>
          </cell>
          <cell r="J247">
            <v>13.00578</v>
          </cell>
          <cell r="K247">
            <v>19.83548</v>
          </cell>
          <cell r="L247">
            <v>13.127330000000001</v>
          </cell>
        </row>
        <row r="248">
          <cell r="B248" t="str">
            <v>1IT700</v>
          </cell>
          <cell r="C248" t="str">
            <v>Total</v>
          </cell>
          <cell r="D248">
            <v>52.321649999999998</v>
          </cell>
          <cell r="E248">
            <v>52.434869999999997</v>
          </cell>
          <cell r="F248">
            <v>70.690259999999995</v>
          </cell>
          <cell r="G248">
            <v>58.127099999999999</v>
          </cell>
          <cell r="H248">
            <v>64.177809999999994</v>
          </cell>
          <cell r="I248">
            <v>86.082769999999996</v>
          </cell>
          <cell r="J248">
            <v>58.248220000000003</v>
          </cell>
          <cell r="K248">
            <v>65.722440000000006</v>
          </cell>
          <cell r="L248">
            <v>15.577590000000001</v>
          </cell>
        </row>
        <row r="249">
          <cell r="B249" t="str">
            <v>1IT701</v>
          </cell>
          <cell r="C249" t="str">
            <v>Gasto com Pessoal</v>
          </cell>
          <cell r="D249">
            <v>68.624930000000006</v>
          </cell>
          <cell r="E249">
            <v>76.468180000000004</v>
          </cell>
          <cell r="F249">
            <v>89.373639999999995</v>
          </cell>
          <cell r="G249">
            <v>78.112970000000004</v>
          </cell>
          <cell r="H249">
            <v>76.567620000000005</v>
          </cell>
          <cell r="I249">
            <v>80.118369999999999</v>
          </cell>
          <cell r="J249">
            <v>83.630949999999999</v>
          </cell>
          <cell r="K249">
            <v>85.218800000000002</v>
          </cell>
          <cell r="L249">
            <v>-19.00189</v>
          </cell>
        </row>
        <row r="250">
          <cell r="B250" t="str">
            <v>1IT701</v>
          </cell>
          <cell r="C250" t="str">
            <v>Audit., Consult. e Serv. de Terc.</v>
          </cell>
          <cell r="D250">
            <v>14.34348</v>
          </cell>
          <cell r="F250">
            <v>4.82</v>
          </cell>
          <cell r="G250">
            <v>16.410599999999999</v>
          </cell>
          <cell r="H250">
            <v>8.5773299999999999</v>
          </cell>
          <cell r="J250">
            <v>0.45</v>
          </cell>
          <cell r="L250">
            <v>0.06</v>
          </cell>
        </row>
        <row r="251">
          <cell r="B251" t="str">
            <v>1IT701</v>
          </cell>
          <cell r="C251" t="str">
            <v>Mecanização</v>
          </cell>
          <cell r="D251">
            <v>50.643569999999997</v>
          </cell>
          <cell r="E251">
            <v>52.213140000000003</v>
          </cell>
          <cell r="F251">
            <v>81.376540000000006</v>
          </cell>
          <cell r="G251">
            <v>49.551670000000001</v>
          </cell>
          <cell r="H251">
            <v>49.101019999999998</v>
          </cell>
          <cell r="I251">
            <v>39.16892</v>
          </cell>
          <cell r="J251">
            <v>59.565429999999999</v>
          </cell>
          <cell r="K251">
            <v>68.186920000000001</v>
          </cell>
          <cell r="L251">
            <v>18.308710000000001</v>
          </cell>
        </row>
        <row r="252">
          <cell r="B252" t="str">
            <v>1IT701</v>
          </cell>
          <cell r="C252" t="str">
            <v xml:space="preserve">    Manutenção</v>
          </cell>
          <cell r="D252">
            <v>13.364649999999999</v>
          </cell>
          <cell r="E252">
            <v>13.82821</v>
          </cell>
          <cell r="F252">
            <v>40.81232</v>
          </cell>
          <cell r="G252">
            <v>11.544549999999999</v>
          </cell>
          <cell r="H252">
            <v>13.964700000000001</v>
          </cell>
          <cell r="I252">
            <v>15.775080000000001</v>
          </cell>
          <cell r="J252">
            <v>44.155450000000002</v>
          </cell>
          <cell r="K252">
            <v>43.123309999999996</v>
          </cell>
          <cell r="L252">
            <v>8.0734200000000005</v>
          </cell>
        </row>
        <row r="253">
          <cell r="B253" t="str">
            <v>1IT701</v>
          </cell>
          <cell r="C253" t="str">
            <v xml:space="preserve">    Combustível</v>
          </cell>
          <cell r="D253">
            <v>37.278919999999999</v>
          </cell>
          <cell r="E253">
            <v>38.384929999999997</v>
          </cell>
          <cell r="F253">
            <v>40.564219999999999</v>
          </cell>
          <cell r="G253">
            <v>38.00712</v>
          </cell>
          <cell r="H253">
            <v>35.136319999999998</v>
          </cell>
          <cell r="I253">
            <v>23.393840000000001</v>
          </cell>
          <cell r="J253">
            <v>15.409979999999999</v>
          </cell>
          <cell r="K253">
            <v>25.063610000000001</v>
          </cell>
          <cell r="L253">
            <v>10.235290000000001</v>
          </cell>
        </row>
        <row r="254">
          <cell r="B254" t="str">
            <v>1IT701</v>
          </cell>
          <cell r="C254" t="str">
            <v>Insumos</v>
          </cell>
          <cell r="D254">
            <v>5.5019999999999999E-2</v>
          </cell>
          <cell r="K254">
            <v>3.5999999999999997E-2</v>
          </cell>
          <cell r="L254">
            <v>3.5999999999999997E-2</v>
          </cell>
        </row>
        <row r="255">
          <cell r="B255" t="str">
            <v>1IT701</v>
          </cell>
          <cell r="C255" t="str">
            <v xml:space="preserve">    Adubos</v>
          </cell>
          <cell r="D255">
            <v>5.5019999999999999E-2</v>
          </cell>
        </row>
        <row r="256">
          <cell r="B256" t="str">
            <v>1IT701</v>
          </cell>
          <cell r="C256" t="str">
            <v xml:space="preserve">    Defensivos</v>
          </cell>
          <cell r="K256">
            <v>3.5999999999999997E-2</v>
          </cell>
          <cell r="L256">
            <v>3.5999999999999997E-2</v>
          </cell>
        </row>
        <row r="257">
          <cell r="B257" t="str">
            <v>1IT701</v>
          </cell>
          <cell r="C257" t="str">
            <v xml:space="preserve">    Sementes</v>
          </cell>
        </row>
        <row r="258">
          <cell r="B258" t="str">
            <v>1IT701</v>
          </cell>
          <cell r="C258" t="str">
            <v>Aluguel e Arrendamento</v>
          </cell>
          <cell r="D258">
            <v>12.02904</v>
          </cell>
          <cell r="E258">
            <v>12.02904</v>
          </cell>
          <cell r="F258">
            <v>12.02904</v>
          </cell>
          <cell r="G258">
            <v>12.02904</v>
          </cell>
          <cell r="H258">
            <v>11.21551</v>
          </cell>
          <cell r="I258">
            <v>12.289949999999999</v>
          </cell>
          <cell r="J258">
            <v>12.55091</v>
          </cell>
          <cell r="K258">
            <v>12.70534</v>
          </cell>
          <cell r="L258">
            <v>11.55551</v>
          </cell>
        </row>
        <row r="259">
          <cell r="B259" t="str">
            <v>1IT701</v>
          </cell>
          <cell r="C259" t="str">
            <v>Outros</v>
          </cell>
          <cell r="D259">
            <v>13.610760000000001</v>
          </cell>
          <cell r="E259">
            <v>12.67182</v>
          </cell>
          <cell r="F259">
            <v>-4.1630200000000004</v>
          </cell>
          <cell r="G259">
            <v>10.44543</v>
          </cell>
          <cell r="H259">
            <v>4.7348800000000004</v>
          </cell>
          <cell r="I259">
            <v>9.0908700000000007</v>
          </cell>
          <cell r="J259">
            <v>6.4435700000000002</v>
          </cell>
          <cell r="K259">
            <v>11.00224</v>
          </cell>
          <cell r="L259">
            <v>11.323549999999999</v>
          </cell>
        </row>
        <row r="260">
          <cell r="B260" t="str">
            <v>1IT701</v>
          </cell>
          <cell r="C260" t="str">
            <v>Total</v>
          </cell>
          <cell r="D260">
            <v>159.30680000000001</v>
          </cell>
          <cell r="E260">
            <v>153.38218000000001</v>
          </cell>
          <cell r="F260">
            <v>183.43620000000001</v>
          </cell>
          <cell r="G260">
            <v>166.54971</v>
          </cell>
          <cell r="H260">
            <v>150.19636</v>
          </cell>
          <cell r="I260">
            <v>140.66811000000001</v>
          </cell>
          <cell r="J260">
            <v>162.64086</v>
          </cell>
          <cell r="K260">
            <v>177.14930000000001</v>
          </cell>
          <cell r="L260">
            <v>22.281880000000001</v>
          </cell>
        </row>
        <row r="261">
          <cell r="B261" t="str">
            <v>1IT702</v>
          </cell>
          <cell r="C261" t="str">
            <v>Gasto com Pessoal</v>
          </cell>
          <cell r="D261">
            <v>76.877359999999996</v>
          </cell>
          <cell r="E261">
            <v>82.881739999999994</v>
          </cell>
          <cell r="F261">
            <v>93.617509999999996</v>
          </cell>
          <cell r="G261">
            <v>82.44032</v>
          </cell>
          <cell r="H261">
            <v>84.916129999999995</v>
          </cell>
          <cell r="I261">
            <v>90.979709999999997</v>
          </cell>
          <cell r="J261">
            <v>88.977000000000004</v>
          </cell>
          <cell r="K261">
            <v>113.12201</v>
          </cell>
          <cell r="L261">
            <v>-17.084910000000001</v>
          </cell>
        </row>
        <row r="262">
          <cell r="B262" t="str">
            <v>1IT702</v>
          </cell>
          <cell r="C262" t="str">
            <v>Audit., Consult. e Serv. de Terc.</v>
          </cell>
          <cell r="D262">
            <v>-0.64109000000000005</v>
          </cell>
          <cell r="F262">
            <v>3.4146000000000001</v>
          </cell>
          <cell r="G262">
            <v>10.0038</v>
          </cell>
          <cell r="H262">
            <v>5.7050000000000001</v>
          </cell>
          <cell r="J262">
            <v>0.45</v>
          </cell>
          <cell r="L262">
            <v>0.06</v>
          </cell>
        </row>
        <row r="263">
          <cell r="B263" t="str">
            <v>1IT702</v>
          </cell>
          <cell r="C263" t="str">
            <v>Mecanização</v>
          </cell>
          <cell r="D263">
            <v>38.422739999999997</v>
          </cell>
          <cell r="E263">
            <v>39.383409999999998</v>
          </cell>
          <cell r="F263">
            <v>45.833689999999997</v>
          </cell>
          <cell r="G263">
            <v>53.458280000000002</v>
          </cell>
          <cell r="H263">
            <v>48.838799999999999</v>
          </cell>
          <cell r="I263">
            <v>48.181249999999999</v>
          </cell>
          <cell r="J263">
            <v>53.503740000000001</v>
          </cell>
          <cell r="K263">
            <v>65.220479999999995</v>
          </cell>
          <cell r="L263">
            <v>17.315069999999999</v>
          </cell>
        </row>
        <row r="264">
          <cell r="B264" t="str">
            <v>1IT702</v>
          </cell>
          <cell r="C264" t="str">
            <v xml:space="preserve">    Manutenção</v>
          </cell>
          <cell r="D264">
            <v>6.7893400000000002</v>
          </cell>
          <cell r="E264">
            <v>14.093780000000001</v>
          </cell>
          <cell r="F264">
            <v>12.648099999999999</v>
          </cell>
          <cell r="G264">
            <v>18.939050000000002</v>
          </cell>
          <cell r="H264">
            <v>18.349240000000002</v>
          </cell>
          <cell r="I264">
            <v>28.869800000000001</v>
          </cell>
          <cell r="J264">
            <v>36.114780000000003</v>
          </cell>
          <cell r="K264">
            <v>33.195459999999997</v>
          </cell>
          <cell r="L264">
            <v>4.7372199999999998</v>
          </cell>
        </row>
        <row r="265">
          <cell r="B265" t="str">
            <v>1IT702</v>
          </cell>
          <cell r="C265" t="str">
            <v xml:space="preserve">    Combustível</v>
          </cell>
          <cell r="D265">
            <v>31.633400000000002</v>
          </cell>
          <cell r="E265">
            <v>25.289629999999999</v>
          </cell>
          <cell r="F265">
            <v>33.185589999999998</v>
          </cell>
          <cell r="G265">
            <v>34.51923</v>
          </cell>
          <cell r="H265">
            <v>30.489560000000001</v>
          </cell>
          <cell r="I265">
            <v>19.311450000000001</v>
          </cell>
          <cell r="J265">
            <v>17.388960000000001</v>
          </cell>
          <cell r="K265">
            <v>32.025019999999998</v>
          </cell>
          <cell r="L265">
            <v>12.57785</v>
          </cell>
        </row>
        <row r="266">
          <cell r="B266" t="str">
            <v>1IT702</v>
          </cell>
          <cell r="C266" t="str">
            <v>Insumos</v>
          </cell>
        </row>
        <row r="267">
          <cell r="B267" t="str">
            <v>1IT702</v>
          </cell>
          <cell r="C267" t="str">
            <v xml:space="preserve">    Adubos</v>
          </cell>
        </row>
        <row r="268">
          <cell r="B268" t="str">
            <v>1IT702</v>
          </cell>
          <cell r="C268" t="str">
            <v xml:space="preserve">    Defensivos</v>
          </cell>
        </row>
        <row r="269">
          <cell r="B269" t="str">
            <v>1IT702</v>
          </cell>
          <cell r="C269" t="str">
            <v xml:space="preserve">    Sementes</v>
          </cell>
        </row>
        <row r="270">
          <cell r="B270" t="str">
            <v>1IT702</v>
          </cell>
          <cell r="C270" t="str">
            <v>Aluguel e Arrendamento</v>
          </cell>
          <cell r="D270">
            <v>1.62706</v>
          </cell>
          <cell r="E270">
            <v>1.62706</v>
          </cell>
          <cell r="F270">
            <v>1.62706</v>
          </cell>
          <cell r="G270">
            <v>1.62706</v>
          </cell>
          <cell r="I270">
            <v>0.95799999999999996</v>
          </cell>
          <cell r="J270">
            <v>1.927</v>
          </cell>
          <cell r="K270">
            <v>2.4655100000000001</v>
          </cell>
          <cell r="L270">
            <v>0.85</v>
          </cell>
        </row>
        <row r="271">
          <cell r="B271" t="str">
            <v>1IT702</v>
          </cell>
          <cell r="C271" t="str">
            <v>Outros</v>
          </cell>
          <cell r="D271">
            <v>11.05776</v>
          </cell>
          <cell r="E271">
            <v>1.7060299999999999</v>
          </cell>
          <cell r="F271">
            <v>13.00652</v>
          </cell>
          <cell r="G271">
            <v>3.70695</v>
          </cell>
          <cell r="H271">
            <v>3.8880599999999998</v>
          </cell>
          <cell r="I271">
            <v>3.29427</v>
          </cell>
          <cell r="J271">
            <v>6.9848999999999997</v>
          </cell>
          <cell r="K271">
            <v>6.9410400000000001</v>
          </cell>
          <cell r="L271">
            <v>1.28512</v>
          </cell>
        </row>
        <row r="272">
          <cell r="B272" t="str">
            <v>1IT702</v>
          </cell>
          <cell r="C272" t="str">
            <v>Total</v>
          </cell>
          <cell r="D272">
            <v>127.34383</v>
          </cell>
          <cell r="E272">
            <v>125.59824</v>
          </cell>
          <cell r="F272">
            <v>157.49938</v>
          </cell>
          <cell r="G272">
            <v>151.23641000000001</v>
          </cell>
          <cell r="H272">
            <v>143.34799000000001</v>
          </cell>
          <cell r="I272">
            <v>143.41323</v>
          </cell>
          <cell r="J272">
            <v>151.84263999999999</v>
          </cell>
          <cell r="K272">
            <v>187.74904000000001</v>
          </cell>
          <cell r="L272">
            <v>2.4252799999999999</v>
          </cell>
        </row>
        <row r="273">
          <cell r="B273" t="str">
            <v>1IT703</v>
          </cell>
          <cell r="C273" t="str">
            <v>Gasto com Pessoal</v>
          </cell>
          <cell r="D273">
            <v>54.63749</v>
          </cell>
          <cell r="E273">
            <v>57.738489999999999</v>
          </cell>
          <cell r="F273">
            <v>60.538899999999998</v>
          </cell>
          <cell r="G273">
            <v>61.538319999999999</v>
          </cell>
          <cell r="H273">
            <v>62.19847</v>
          </cell>
          <cell r="I273">
            <v>61.208730000000003</v>
          </cell>
          <cell r="J273">
            <v>66.169030000000006</v>
          </cell>
          <cell r="K273">
            <v>69.86045</v>
          </cell>
          <cell r="L273">
            <v>-13.9275</v>
          </cell>
        </row>
        <row r="274">
          <cell r="B274" t="str">
            <v>1IT703</v>
          </cell>
          <cell r="C274" t="str">
            <v>Audit., Consult. e Serv. de Terc.</v>
          </cell>
          <cell r="D274">
            <v>0.14479</v>
          </cell>
          <cell r="F274">
            <v>0.90090000000000003</v>
          </cell>
          <cell r="H274">
            <v>3.87243</v>
          </cell>
          <cell r="I274">
            <v>0.16020000000000001</v>
          </cell>
          <cell r="J274">
            <v>0.45</v>
          </cell>
        </row>
        <row r="275">
          <cell r="B275" t="str">
            <v>1IT703</v>
          </cell>
          <cell r="C275" t="str">
            <v>Mecanização</v>
          </cell>
          <cell r="D275">
            <v>33.00864</v>
          </cell>
          <cell r="E275">
            <v>30.078340000000001</v>
          </cell>
          <cell r="F275">
            <v>42.00949</v>
          </cell>
          <cell r="G275">
            <v>39.664450000000002</v>
          </cell>
          <cell r="H275">
            <v>32.073740000000001</v>
          </cell>
          <cell r="I275">
            <v>23.852170000000001</v>
          </cell>
          <cell r="J275">
            <v>30.48959</v>
          </cell>
          <cell r="K275">
            <v>36.685890000000001</v>
          </cell>
          <cell r="L275">
            <v>11.0581</v>
          </cell>
        </row>
        <row r="276">
          <cell r="B276" t="str">
            <v>1IT703</v>
          </cell>
          <cell r="C276" t="str">
            <v xml:space="preserve">    Manutenção</v>
          </cell>
          <cell r="D276">
            <v>9.3339599999999994</v>
          </cell>
          <cell r="E276">
            <v>10.617100000000001</v>
          </cell>
          <cell r="F276">
            <v>12.53265</v>
          </cell>
          <cell r="G276">
            <v>8.6827400000000008</v>
          </cell>
          <cell r="H276">
            <v>11.733420000000001</v>
          </cell>
          <cell r="I276">
            <v>10.49991</v>
          </cell>
          <cell r="J276">
            <v>19.510750000000002</v>
          </cell>
          <cell r="K276">
            <v>17.002829999999999</v>
          </cell>
          <cell r="L276">
            <v>4.8516500000000002</v>
          </cell>
        </row>
        <row r="277">
          <cell r="B277" t="str">
            <v>1IT703</v>
          </cell>
          <cell r="C277" t="str">
            <v xml:space="preserve">    Combustível</v>
          </cell>
          <cell r="D277">
            <v>23.674679999999999</v>
          </cell>
          <cell r="E277">
            <v>19.46124</v>
          </cell>
          <cell r="F277">
            <v>29.476839999999999</v>
          </cell>
          <cell r="G277">
            <v>30.98171</v>
          </cell>
          <cell r="H277">
            <v>20.340319999999998</v>
          </cell>
          <cell r="I277">
            <v>13.352259999999999</v>
          </cell>
          <cell r="J277">
            <v>10.97884</v>
          </cell>
          <cell r="K277">
            <v>19.683060000000001</v>
          </cell>
          <cell r="L277">
            <v>6.2064500000000002</v>
          </cell>
        </row>
        <row r="278">
          <cell r="B278" t="str">
            <v>1IT703</v>
          </cell>
          <cell r="C278" t="str">
            <v>Insumos</v>
          </cell>
          <cell r="E278">
            <v>9.375E-2</v>
          </cell>
          <cell r="I278">
            <v>6.3030000000000003E-2</v>
          </cell>
          <cell r="K278">
            <v>7.1999999999999995E-2</v>
          </cell>
        </row>
        <row r="279">
          <cell r="B279" t="str">
            <v>1IT703</v>
          </cell>
          <cell r="C279" t="str">
            <v xml:space="preserve">    Adubos</v>
          </cell>
        </row>
        <row r="280">
          <cell r="B280" t="str">
            <v>1IT703</v>
          </cell>
          <cell r="C280" t="str">
            <v xml:space="preserve">    Defensivos</v>
          </cell>
          <cell r="E280">
            <v>9.375E-2</v>
          </cell>
          <cell r="I280">
            <v>6.3030000000000003E-2</v>
          </cell>
          <cell r="K280">
            <v>7.1999999999999995E-2</v>
          </cell>
        </row>
        <row r="281">
          <cell r="B281" t="str">
            <v>1IT703</v>
          </cell>
          <cell r="C281" t="str">
            <v xml:space="preserve">    Sementes</v>
          </cell>
        </row>
        <row r="282">
          <cell r="B282" t="str">
            <v>1IT703</v>
          </cell>
          <cell r="C282" t="str">
            <v>Aluguel e Arrendamento</v>
          </cell>
          <cell r="D282">
            <v>0.81352999999999998</v>
          </cell>
          <cell r="E282">
            <v>0.81352999999999998</v>
          </cell>
          <cell r="F282">
            <v>0.81352999999999998</v>
          </cell>
          <cell r="G282">
            <v>0.81352999999999998</v>
          </cell>
          <cell r="I282">
            <v>0.98512</v>
          </cell>
          <cell r="J282">
            <v>1.7925</v>
          </cell>
          <cell r="K282">
            <v>2.26051</v>
          </cell>
          <cell r="L282">
            <v>0.68</v>
          </cell>
        </row>
        <row r="283">
          <cell r="B283" t="str">
            <v>1IT703</v>
          </cell>
          <cell r="C283" t="str">
            <v>Outros</v>
          </cell>
          <cell r="D283">
            <v>9.0083300000000008</v>
          </cell>
          <cell r="E283">
            <v>0.72653000000000001</v>
          </cell>
          <cell r="F283">
            <v>7.3383799999999999</v>
          </cell>
          <cell r="G283">
            <v>1.3631800000000001</v>
          </cell>
          <cell r="H283">
            <v>5.2678000000000003</v>
          </cell>
          <cell r="I283">
            <v>5.1530699999999996</v>
          </cell>
          <cell r="J283">
            <v>5.6161300000000001</v>
          </cell>
          <cell r="K283">
            <v>4.9946200000000003</v>
          </cell>
          <cell r="L283">
            <v>1.13306</v>
          </cell>
        </row>
        <row r="284">
          <cell r="B284" t="str">
            <v>1IT703</v>
          </cell>
          <cell r="C284" t="str">
            <v>Total</v>
          </cell>
          <cell r="D284">
            <v>97.612780000000001</v>
          </cell>
          <cell r="E284">
            <v>89.450640000000007</v>
          </cell>
          <cell r="F284">
            <v>111.60120000000001</v>
          </cell>
          <cell r="G284">
            <v>103.37948</v>
          </cell>
          <cell r="H284">
            <v>103.41244</v>
          </cell>
          <cell r="I284">
            <v>91.422319999999999</v>
          </cell>
          <cell r="J284">
            <v>104.51725</v>
          </cell>
          <cell r="K284">
            <v>113.87347</v>
          </cell>
          <cell r="L284">
            <v>-1.0563400000000001</v>
          </cell>
        </row>
        <row r="285">
          <cell r="B285" t="str">
            <v>1IT704</v>
          </cell>
          <cell r="C285" t="str">
            <v>Gasto com Pessoal</v>
          </cell>
          <cell r="D285">
            <v>50.870139999999999</v>
          </cell>
          <cell r="E285">
            <v>42.688499999999998</v>
          </cell>
          <cell r="F285">
            <v>29.628740000000001</v>
          </cell>
          <cell r="G285">
            <v>44.353110000000001</v>
          </cell>
          <cell r="H285">
            <v>40.85613</v>
          </cell>
          <cell r="I285">
            <v>46.884999999999998</v>
          </cell>
          <cell r="J285">
            <v>52.098959999999998</v>
          </cell>
          <cell r="K285">
            <v>52.32741</v>
          </cell>
          <cell r="L285">
            <v>-12.03562</v>
          </cell>
        </row>
        <row r="286">
          <cell r="B286" t="str">
            <v>1IT704</v>
          </cell>
          <cell r="C286" t="str">
            <v>Audit., Consult. e Serv. de Terc.</v>
          </cell>
          <cell r="D286">
            <v>0.15543999999999999</v>
          </cell>
          <cell r="F286">
            <v>0.4788</v>
          </cell>
          <cell r="G286">
            <v>1.5624</v>
          </cell>
          <cell r="H286">
            <v>1.6907799999999999</v>
          </cell>
          <cell r="J286">
            <v>0.45</v>
          </cell>
        </row>
        <row r="287">
          <cell r="B287" t="str">
            <v>1IT704</v>
          </cell>
          <cell r="C287" t="str">
            <v>Mecanização</v>
          </cell>
          <cell r="D287">
            <v>19.504580000000001</v>
          </cell>
          <cell r="E287">
            <v>20.273209999999999</v>
          </cell>
          <cell r="F287">
            <v>26.429400000000001</v>
          </cell>
          <cell r="G287">
            <v>16.207170000000001</v>
          </cell>
          <cell r="H287">
            <v>18.29984</v>
          </cell>
          <cell r="I287">
            <v>10.47556</v>
          </cell>
          <cell r="J287">
            <v>19.283940000000001</v>
          </cell>
          <cell r="K287">
            <v>22.67681</v>
          </cell>
          <cell r="L287">
            <v>17.35342</v>
          </cell>
        </row>
        <row r="288">
          <cell r="B288" t="str">
            <v>1IT704</v>
          </cell>
          <cell r="C288" t="str">
            <v xml:space="preserve">    Manutenção</v>
          </cell>
          <cell r="D288">
            <v>4.97159</v>
          </cell>
          <cell r="E288">
            <v>7.2306400000000002</v>
          </cell>
          <cell r="F288">
            <v>7.2451499999999998</v>
          </cell>
          <cell r="G288">
            <v>3.6070000000000002</v>
          </cell>
          <cell r="H288">
            <v>6.5542600000000002</v>
          </cell>
          <cell r="I288">
            <v>3.7735699999999999</v>
          </cell>
          <cell r="J288">
            <v>14.38565</v>
          </cell>
          <cell r="K288">
            <v>11.81762</v>
          </cell>
          <cell r="L288">
            <v>12.12613</v>
          </cell>
        </row>
        <row r="289">
          <cell r="B289" t="str">
            <v>1IT704</v>
          </cell>
          <cell r="C289" t="str">
            <v xml:space="preserve">    Combustível</v>
          </cell>
          <cell r="D289">
            <v>14.53299</v>
          </cell>
          <cell r="E289">
            <v>13.04257</v>
          </cell>
          <cell r="F289">
            <v>19.184249999999999</v>
          </cell>
          <cell r="G289">
            <v>12.60017</v>
          </cell>
          <cell r="H289">
            <v>11.74558</v>
          </cell>
          <cell r="I289">
            <v>6.7019900000000003</v>
          </cell>
          <cell r="J289">
            <v>4.8982900000000003</v>
          </cell>
          <cell r="K289">
            <v>10.85919</v>
          </cell>
          <cell r="L289">
            <v>5.22729</v>
          </cell>
        </row>
        <row r="290">
          <cell r="B290" t="str">
            <v>1IT704</v>
          </cell>
          <cell r="C290" t="str">
            <v>Insumos</v>
          </cell>
          <cell r="I290">
            <v>3.5999999999999997E-2</v>
          </cell>
        </row>
        <row r="291">
          <cell r="B291" t="str">
            <v>1IT704</v>
          </cell>
          <cell r="C291" t="str">
            <v xml:space="preserve">    Adubos</v>
          </cell>
        </row>
        <row r="292">
          <cell r="B292" t="str">
            <v>1IT704</v>
          </cell>
          <cell r="C292" t="str">
            <v xml:space="preserve">    Defensivos</v>
          </cell>
          <cell r="I292">
            <v>3.5999999999999997E-2</v>
          </cell>
        </row>
        <row r="293">
          <cell r="B293" t="str">
            <v>1IT704</v>
          </cell>
          <cell r="C293" t="str">
            <v xml:space="preserve">    Sementes</v>
          </cell>
        </row>
        <row r="294">
          <cell r="B294" t="str">
            <v>1IT704</v>
          </cell>
          <cell r="C294" t="str">
            <v>Aluguel e Arrendamento</v>
          </cell>
          <cell r="D294">
            <v>0.81352999999999998</v>
          </cell>
          <cell r="E294">
            <v>0.81352999999999998</v>
          </cell>
          <cell r="F294">
            <v>0.81352999999999998</v>
          </cell>
          <cell r="G294">
            <v>0.81352999999999998</v>
          </cell>
          <cell r="I294">
            <v>0.98512</v>
          </cell>
          <cell r="J294">
            <v>1.5224</v>
          </cell>
          <cell r="K294">
            <v>1.8205100000000001</v>
          </cell>
          <cell r="L294">
            <v>0.51</v>
          </cell>
        </row>
        <row r="295">
          <cell r="B295" t="str">
            <v>1IT704</v>
          </cell>
          <cell r="C295" t="str">
            <v>Outros</v>
          </cell>
          <cell r="D295">
            <v>6.8042899999999999</v>
          </cell>
          <cell r="E295">
            <v>1.88371</v>
          </cell>
          <cell r="F295">
            <v>2.6315499999999998</v>
          </cell>
          <cell r="G295">
            <v>0.62285999999999997</v>
          </cell>
          <cell r="H295">
            <v>3.01851</v>
          </cell>
          <cell r="I295">
            <v>3.585</v>
          </cell>
          <cell r="J295">
            <v>4.7075800000000001</v>
          </cell>
          <cell r="K295">
            <v>3.1205500000000002</v>
          </cell>
          <cell r="L295">
            <v>1.0768</v>
          </cell>
        </row>
        <row r="296">
          <cell r="B296" t="str">
            <v>1IT704</v>
          </cell>
          <cell r="C296" t="str">
            <v>Total</v>
          </cell>
          <cell r="D296">
            <v>78.147980000000004</v>
          </cell>
          <cell r="E296">
            <v>65.658950000000004</v>
          </cell>
          <cell r="F296">
            <v>59.982019999999999</v>
          </cell>
          <cell r="G296">
            <v>63.559069999999998</v>
          </cell>
          <cell r="H296">
            <v>63.865259999999999</v>
          </cell>
          <cell r="I296">
            <v>61.966679999999997</v>
          </cell>
          <cell r="J296">
            <v>78.062880000000007</v>
          </cell>
          <cell r="K296">
            <v>79.945279999999997</v>
          </cell>
          <cell r="L296">
            <v>6.9046000000000003</v>
          </cell>
        </row>
        <row r="297">
          <cell r="B297" t="str">
            <v>1PA701</v>
          </cell>
          <cell r="C297" t="str">
            <v>Gasto com Pessoal</v>
          </cell>
          <cell r="D297">
            <v>85.870469999999997</v>
          </cell>
          <cell r="E297">
            <v>90.999979999999994</v>
          </cell>
          <cell r="F297">
            <v>80.801569999999998</v>
          </cell>
          <cell r="G297">
            <v>68.023219999999995</v>
          </cell>
          <cell r="H297">
            <v>69.091859999999997</v>
          </cell>
          <cell r="I297">
            <v>58.506120000000003</v>
          </cell>
          <cell r="J297">
            <v>61.974130000000002</v>
          </cell>
          <cell r="K297">
            <v>75.873940000000005</v>
          </cell>
          <cell r="L297">
            <v>6.9</v>
          </cell>
        </row>
        <row r="298">
          <cell r="B298" t="str">
            <v>1PA701</v>
          </cell>
          <cell r="C298" t="str">
            <v>Audit., Consult. e Serv. de Terc.</v>
          </cell>
          <cell r="D298">
            <v>1.8262</v>
          </cell>
          <cell r="E298">
            <v>0.216</v>
          </cell>
          <cell r="F298">
            <v>5.9206399999999997</v>
          </cell>
          <cell r="I298">
            <v>0.22500000000000001</v>
          </cell>
          <cell r="J298">
            <v>3.47</v>
          </cell>
          <cell r="K298">
            <v>0.22500000000000001</v>
          </cell>
        </row>
        <row r="299">
          <cell r="B299" t="str">
            <v>1PA701</v>
          </cell>
          <cell r="C299" t="str">
            <v>Mecanização</v>
          </cell>
          <cell r="D299">
            <v>19.56822</v>
          </cell>
          <cell r="E299">
            <v>23.788789999999999</v>
          </cell>
          <cell r="F299">
            <v>45.64537</v>
          </cell>
          <cell r="G299">
            <v>16.250330000000002</v>
          </cell>
          <cell r="H299">
            <v>19.61861</v>
          </cell>
          <cell r="I299">
            <v>25.496490000000001</v>
          </cell>
          <cell r="J299">
            <v>18.251190000000001</v>
          </cell>
          <cell r="K299">
            <v>23.670380000000002</v>
          </cell>
          <cell r="L299">
            <v>5.0814500000000002</v>
          </cell>
        </row>
        <row r="300">
          <cell r="B300" t="str">
            <v>1PA701</v>
          </cell>
          <cell r="C300" t="str">
            <v xml:space="preserve">    Manutenção</v>
          </cell>
          <cell r="D300">
            <v>5.7026700000000003</v>
          </cell>
          <cell r="E300">
            <v>10.11373</v>
          </cell>
          <cell r="F300">
            <v>23.62649</v>
          </cell>
          <cell r="G300">
            <v>4.2046700000000001</v>
          </cell>
          <cell r="H300">
            <v>5.5744699999999998</v>
          </cell>
          <cell r="I300">
            <v>15.908010000000001</v>
          </cell>
          <cell r="J300">
            <v>11.06466</v>
          </cell>
          <cell r="K300">
            <v>10.88274</v>
          </cell>
          <cell r="L300">
            <v>1.71817</v>
          </cell>
        </row>
        <row r="301">
          <cell r="B301" t="str">
            <v>1PA701</v>
          </cell>
          <cell r="C301" t="str">
            <v xml:space="preserve">    Combustível</v>
          </cell>
          <cell r="D301">
            <v>13.865550000000001</v>
          </cell>
          <cell r="E301">
            <v>13.67506</v>
          </cell>
          <cell r="F301">
            <v>22.018879999999999</v>
          </cell>
          <cell r="G301">
            <v>12.04566</v>
          </cell>
          <cell r="H301">
            <v>14.044140000000001</v>
          </cell>
          <cell r="I301">
            <v>9.5884800000000006</v>
          </cell>
          <cell r="J301">
            <v>7.1865300000000003</v>
          </cell>
          <cell r="K301">
            <v>12.78764</v>
          </cell>
          <cell r="L301">
            <v>3.36328</v>
          </cell>
        </row>
        <row r="302">
          <cell r="B302" t="str">
            <v>1PA701</v>
          </cell>
          <cell r="C302" t="str">
            <v>Insumos</v>
          </cell>
          <cell r="E302">
            <v>7.8287899999999997</v>
          </cell>
          <cell r="F302">
            <v>6.0387000000000004</v>
          </cell>
          <cell r="G302">
            <v>5.2100000000000002E-3</v>
          </cell>
          <cell r="H302">
            <v>4.0699999999999998E-3</v>
          </cell>
          <cell r="I302">
            <v>2.155E-2</v>
          </cell>
          <cell r="J302">
            <v>0.12797</v>
          </cell>
          <cell r="K302">
            <v>3.3579999999999999E-2</v>
          </cell>
          <cell r="L302">
            <v>1.4300000000000001E-3</v>
          </cell>
        </row>
        <row r="303">
          <cell r="B303" t="str">
            <v>1PA701</v>
          </cell>
          <cell r="C303" t="str">
            <v xml:space="preserve">    Adubos</v>
          </cell>
          <cell r="E303">
            <v>0.10684</v>
          </cell>
        </row>
        <row r="304">
          <cell r="B304" t="str">
            <v>1PA701</v>
          </cell>
          <cell r="C304" t="str">
            <v xml:space="preserve">    Defensivos</v>
          </cell>
          <cell r="E304">
            <v>7.7219499999999996</v>
          </cell>
          <cell r="F304">
            <v>6.0387000000000004</v>
          </cell>
          <cell r="G304">
            <v>5.2100000000000002E-3</v>
          </cell>
          <cell r="H304">
            <v>4.0699999999999998E-3</v>
          </cell>
          <cell r="I304">
            <v>2.155E-2</v>
          </cell>
          <cell r="J304">
            <v>0.12797</v>
          </cell>
          <cell r="K304">
            <v>3.3579999999999999E-2</v>
          </cell>
          <cell r="L304">
            <v>1.4300000000000001E-3</v>
          </cell>
        </row>
        <row r="305">
          <cell r="B305" t="str">
            <v>1PA701</v>
          </cell>
          <cell r="C305" t="str">
            <v xml:space="preserve">    Sementes</v>
          </cell>
        </row>
        <row r="306">
          <cell r="B306" t="str">
            <v>1PA701</v>
          </cell>
          <cell r="C306" t="str">
            <v>Aluguel e Arrendamento</v>
          </cell>
          <cell r="D306">
            <v>22.02693</v>
          </cell>
          <cell r="E306">
            <v>37.56362</v>
          </cell>
          <cell r="F306">
            <v>1.61832</v>
          </cell>
          <cell r="G306">
            <v>21.96002</v>
          </cell>
          <cell r="H306">
            <v>18.05715</v>
          </cell>
          <cell r="I306">
            <v>18.32958</v>
          </cell>
          <cell r="J306">
            <v>18.463229999999999</v>
          </cell>
          <cell r="K306">
            <v>22.773520000000001</v>
          </cell>
          <cell r="L306">
            <v>16.1997</v>
          </cell>
        </row>
        <row r="307">
          <cell r="B307" t="str">
            <v>1PA701</v>
          </cell>
          <cell r="C307" t="str">
            <v>Outros</v>
          </cell>
          <cell r="D307">
            <v>15.164020000000001</v>
          </cell>
          <cell r="E307">
            <v>7.5049799999999998</v>
          </cell>
          <cell r="F307">
            <v>8.9973100000000006</v>
          </cell>
          <cell r="G307">
            <v>6.1066500000000001</v>
          </cell>
          <cell r="H307">
            <v>14.189399999999999</v>
          </cell>
          <cell r="I307">
            <v>17.397210000000001</v>
          </cell>
          <cell r="J307">
            <v>-6.2006500000000004</v>
          </cell>
          <cell r="K307">
            <v>8.2928099999999993</v>
          </cell>
          <cell r="L307">
            <v>2.9337300000000002</v>
          </cell>
        </row>
        <row r="308">
          <cell r="B308" t="str">
            <v>1PA701</v>
          </cell>
          <cell r="C308" t="str">
            <v>Total</v>
          </cell>
          <cell r="D308">
            <v>144.45583999999999</v>
          </cell>
          <cell r="E308">
            <v>167.90216000000001</v>
          </cell>
          <cell r="F308">
            <v>149.02190999999999</v>
          </cell>
          <cell r="G308">
            <v>112.34542999999999</v>
          </cell>
          <cell r="H308">
            <v>120.96109</v>
          </cell>
          <cell r="I308">
            <v>119.97595</v>
          </cell>
          <cell r="J308">
            <v>96.08587</v>
          </cell>
          <cell r="K308">
            <v>130.86922999999999</v>
          </cell>
          <cell r="L308">
            <v>31.116309999999999</v>
          </cell>
        </row>
        <row r="309">
          <cell r="B309" t="str">
            <v>1RA701</v>
          </cell>
          <cell r="C309" t="str">
            <v>Gasto com Pessoal</v>
          </cell>
          <cell r="D309">
            <v>51.844639999999998</v>
          </cell>
          <cell r="E309">
            <v>62.327179999999998</v>
          </cell>
          <cell r="F309">
            <v>57.43929</v>
          </cell>
          <cell r="G309">
            <v>61.544719999999998</v>
          </cell>
          <cell r="H309">
            <v>51.80256</v>
          </cell>
          <cell r="I309">
            <v>53.547350000000002</v>
          </cell>
          <cell r="J309">
            <v>53.90766</v>
          </cell>
          <cell r="K309">
            <v>52.561120000000003</v>
          </cell>
          <cell r="L309">
            <v>0.98923000000000005</v>
          </cell>
        </row>
        <row r="310">
          <cell r="B310" t="str">
            <v>1RA701</v>
          </cell>
          <cell r="C310" t="str">
            <v>Audit., Consult. e Serv. de Terc.</v>
          </cell>
          <cell r="D310">
            <v>6.1164800000000001</v>
          </cell>
          <cell r="E310">
            <v>5.79617</v>
          </cell>
          <cell r="G310">
            <v>0.8</v>
          </cell>
          <cell r="H310">
            <v>7.1569999999999995E-2</v>
          </cell>
          <cell r="I310">
            <v>2.48</v>
          </cell>
        </row>
        <row r="311">
          <cell r="B311" t="str">
            <v>1RA701</v>
          </cell>
          <cell r="C311" t="str">
            <v>Mecanização</v>
          </cell>
          <cell r="D311">
            <v>20.937110000000001</v>
          </cell>
          <cell r="E311">
            <v>16.329789999999999</v>
          </cell>
          <cell r="F311">
            <v>24.111450000000001</v>
          </cell>
          <cell r="G311">
            <v>17.74671</v>
          </cell>
          <cell r="H311">
            <v>25.395980000000002</v>
          </cell>
          <cell r="I311">
            <v>19.995830000000002</v>
          </cell>
          <cell r="J311">
            <v>14.13749</v>
          </cell>
          <cell r="K311">
            <v>17.106660000000002</v>
          </cell>
          <cell r="L311">
            <v>6.2215600000000002</v>
          </cell>
        </row>
        <row r="312">
          <cell r="B312" t="str">
            <v>1RA701</v>
          </cell>
          <cell r="C312" t="str">
            <v xml:space="preserve">    Manutenção</v>
          </cell>
          <cell r="D312">
            <v>3.9380099999999998</v>
          </cell>
          <cell r="E312">
            <v>4.6377800000000002</v>
          </cell>
          <cell r="F312">
            <v>9.8895700000000009</v>
          </cell>
          <cell r="G312">
            <v>7.7989300000000004</v>
          </cell>
          <cell r="H312">
            <v>4.9478200000000001</v>
          </cell>
          <cell r="I312">
            <v>7.5873900000000001</v>
          </cell>
          <cell r="J312">
            <v>3.50406</v>
          </cell>
          <cell r="K312">
            <v>6.1762699999999997</v>
          </cell>
          <cell r="L312">
            <v>2.4888599999999999</v>
          </cell>
        </row>
        <row r="313">
          <cell r="B313" t="str">
            <v>1RA701</v>
          </cell>
          <cell r="C313" t="str">
            <v xml:space="preserve">    Combustível</v>
          </cell>
          <cell r="D313">
            <v>16.999099999999999</v>
          </cell>
          <cell r="E313">
            <v>11.69201</v>
          </cell>
          <cell r="F313">
            <v>14.221880000000001</v>
          </cell>
          <cell r="G313">
            <v>9.9477799999999998</v>
          </cell>
          <cell r="H313">
            <v>20.448160000000001</v>
          </cell>
          <cell r="I313">
            <v>12.408440000000001</v>
          </cell>
          <cell r="J313">
            <v>10.633430000000001</v>
          </cell>
          <cell r="K313">
            <v>10.930389999999999</v>
          </cell>
          <cell r="L313">
            <v>3.7326999999999999</v>
          </cell>
        </row>
        <row r="314">
          <cell r="B314" t="str">
            <v>1RA701</v>
          </cell>
          <cell r="C314" t="str">
            <v>Insumos</v>
          </cell>
          <cell r="H314">
            <v>5.8360000000000002E-2</v>
          </cell>
          <cell r="K314">
            <v>0.15841</v>
          </cell>
        </row>
        <row r="315">
          <cell r="B315" t="str">
            <v>1RA701</v>
          </cell>
          <cell r="C315" t="str">
            <v xml:space="preserve">    Adubos</v>
          </cell>
        </row>
        <row r="316">
          <cell r="B316" t="str">
            <v>1RA701</v>
          </cell>
          <cell r="C316" t="str">
            <v xml:space="preserve">    Defensivos</v>
          </cell>
          <cell r="H316">
            <v>5.8360000000000002E-2</v>
          </cell>
          <cell r="K316">
            <v>0.15841</v>
          </cell>
        </row>
        <row r="317">
          <cell r="B317" t="str">
            <v>1RA701</v>
          </cell>
          <cell r="C317" t="str">
            <v xml:space="preserve">    Sementes</v>
          </cell>
        </row>
        <row r="318">
          <cell r="B318" t="str">
            <v>1RA701</v>
          </cell>
          <cell r="C318" t="str">
            <v>Aluguel e Arrendamento</v>
          </cell>
          <cell r="D318">
            <v>33.012439999999998</v>
          </cell>
          <cell r="E318">
            <v>45.178730000000002</v>
          </cell>
          <cell r="F318">
            <v>9.7446099999999998</v>
          </cell>
          <cell r="G318">
            <v>29.69191</v>
          </cell>
          <cell r="H318">
            <v>30.217610000000001</v>
          </cell>
          <cell r="I318">
            <v>32.282420000000002</v>
          </cell>
          <cell r="J318">
            <v>31.044419999999999</v>
          </cell>
          <cell r="K318">
            <v>44.649769999999997</v>
          </cell>
          <cell r="L318">
            <v>30.329249999999998</v>
          </cell>
        </row>
        <row r="319">
          <cell r="B319" t="str">
            <v>1RA701</v>
          </cell>
          <cell r="C319" t="str">
            <v>Outros</v>
          </cell>
          <cell r="D319">
            <v>14.043139999999999</v>
          </cell>
          <cell r="E319">
            <v>8.5162099999999992</v>
          </cell>
          <cell r="F319">
            <v>11.14594</v>
          </cell>
          <cell r="G319">
            <v>4.2272699999999999</v>
          </cell>
          <cell r="H319">
            <v>6.8112000000000004</v>
          </cell>
          <cell r="I319">
            <v>8.0375200000000007</v>
          </cell>
          <cell r="J319">
            <v>12.036770000000001</v>
          </cell>
          <cell r="K319">
            <v>16.489650000000001</v>
          </cell>
          <cell r="L319">
            <v>5.7318300000000004</v>
          </cell>
        </row>
        <row r="320">
          <cell r="B320" t="str">
            <v>1RA701</v>
          </cell>
          <cell r="C320" t="str">
            <v>Total</v>
          </cell>
          <cell r="D320">
            <v>125.95381</v>
          </cell>
          <cell r="E320">
            <v>138.14807999999999</v>
          </cell>
          <cell r="F320">
            <v>102.44129</v>
          </cell>
          <cell r="G320">
            <v>114.01061</v>
          </cell>
          <cell r="H320">
            <v>114.35728</v>
          </cell>
          <cell r="I320">
            <v>116.34312</v>
          </cell>
          <cell r="J320">
            <v>111.12634</v>
          </cell>
          <cell r="K320">
            <v>130.96561</v>
          </cell>
          <cell r="L320">
            <v>43.27187</v>
          </cell>
        </row>
        <row r="321">
          <cell r="B321" t="str">
            <v>1RS250</v>
          </cell>
          <cell r="C321" t="str">
            <v>Gasto com Pessoal</v>
          </cell>
          <cell r="H321">
            <v>1.2</v>
          </cell>
          <cell r="I321">
            <v>-1.2</v>
          </cell>
        </row>
        <row r="322">
          <cell r="B322" t="str">
            <v>1RS250</v>
          </cell>
          <cell r="C322" t="str">
            <v>Audit., Consult. e Serv. de Terc.</v>
          </cell>
        </row>
        <row r="323">
          <cell r="B323" t="str">
            <v>1RS250</v>
          </cell>
          <cell r="C323" t="str">
            <v>Mecanização</v>
          </cell>
        </row>
        <row r="324">
          <cell r="B324" t="str">
            <v>1RS250</v>
          </cell>
          <cell r="C324" t="str">
            <v xml:space="preserve">    Manutenção</v>
          </cell>
        </row>
        <row r="325">
          <cell r="B325" t="str">
            <v>1RS250</v>
          </cell>
          <cell r="C325" t="str">
            <v xml:space="preserve">    Combustível</v>
          </cell>
        </row>
        <row r="326">
          <cell r="B326" t="str">
            <v>1RS250</v>
          </cell>
          <cell r="C326" t="str">
            <v>Insumos</v>
          </cell>
        </row>
        <row r="327">
          <cell r="B327" t="str">
            <v>1RS250</v>
          </cell>
          <cell r="C327" t="str">
            <v xml:space="preserve">    Adubos</v>
          </cell>
        </row>
        <row r="328">
          <cell r="B328" t="str">
            <v>1RS250</v>
          </cell>
          <cell r="C328" t="str">
            <v xml:space="preserve">    Defensivos</v>
          </cell>
        </row>
        <row r="329">
          <cell r="B329" t="str">
            <v>1RS250</v>
          </cell>
          <cell r="C329" t="str">
            <v xml:space="preserve">    Sementes</v>
          </cell>
        </row>
        <row r="330">
          <cell r="B330" t="str">
            <v>1RS250</v>
          </cell>
          <cell r="C330" t="str">
            <v>Aluguel e Arrendamento</v>
          </cell>
          <cell r="I330">
            <v>16.731079999999999</v>
          </cell>
          <cell r="J330">
            <v>24.97588</v>
          </cell>
          <cell r="K330">
            <v>21</v>
          </cell>
        </row>
        <row r="331">
          <cell r="B331" t="str">
            <v>1RS250</v>
          </cell>
          <cell r="C331" t="str">
            <v>Outros</v>
          </cell>
          <cell r="H331">
            <v>0</v>
          </cell>
          <cell r="I331">
            <v>94.422939999999997</v>
          </cell>
          <cell r="J331">
            <v>96.179550000000006</v>
          </cell>
          <cell r="K331">
            <v>104.21513</v>
          </cell>
          <cell r="L331">
            <v>-26.140930000000001</v>
          </cell>
        </row>
        <row r="332">
          <cell r="B332" t="str">
            <v>1RS250</v>
          </cell>
          <cell r="C332" t="str">
            <v>Total</v>
          </cell>
          <cell r="H332">
            <v>1.2</v>
          </cell>
          <cell r="I332">
            <v>109.95402</v>
          </cell>
          <cell r="J332">
            <v>121.15543</v>
          </cell>
          <cell r="K332">
            <v>125.21513</v>
          </cell>
          <cell r="L332">
            <v>-26.140930000000001</v>
          </cell>
        </row>
        <row r="333">
          <cell r="B333" t="str">
            <v>1RS450</v>
          </cell>
          <cell r="C333" t="str">
            <v>Gasto com Pessoal</v>
          </cell>
          <cell r="H333">
            <v>16.452100000000002</v>
          </cell>
          <cell r="I333">
            <v>158.97381999999999</v>
          </cell>
          <cell r="J333">
            <v>146.00003000000001</v>
          </cell>
          <cell r="K333">
            <v>128.99028999999999</v>
          </cell>
          <cell r="L333">
            <v>-14.42437</v>
          </cell>
        </row>
        <row r="334">
          <cell r="B334" t="str">
            <v>1RS450</v>
          </cell>
          <cell r="C334" t="str">
            <v>Audit., Consult. e Serv. de Terc.</v>
          </cell>
          <cell r="J334">
            <v>2.0539999999999998</v>
          </cell>
        </row>
        <row r="335">
          <cell r="B335" t="str">
            <v>1RS450</v>
          </cell>
          <cell r="C335" t="str">
            <v>Mecanização</v>
          </cell>
          <cell r="K335">
            <v>0.35149999999999998</v>
          </cell>
        </row>
        <row r="336">
          <cell r="B336" t="str">
            <v>1RS450</v>
          </cell>
          <cell r="C336" t="str">
            <v xml:space="preserve">    Manutenção</v>
          </cell>
          <cell r="K336">
            <v>0.35149999999999998</v>
          </cell>
        </row>
        <row r="337">
          <cell r="B337" t="str">
            <v>1RS450</v>
          </cell>
          <cell r="C337" t="str">
            <v xml:space="preserve">    Combustível</v>
          </cell>
        </row>
        <row r="338">
          <cell r="B338" t="str">
            <v>1RS450</v>
          </cell>
          <cell r="C338" t="str">
            <v>Insumos</v>
          </cell>
        </row>
        <row r="339">
          <cell r="B339" t="str">
            <v>1RS450</v>
          </cell>
          <cell r="C339" t="str">
            <v xml:space="preserve">    Adubos</v>
          </cell>
        </row>
        <row r="340">
          <cell r="B340" t="str">
            <v>1RS450</v>
          </cell>
          <cell r="C340" t="str">
            <v xml:space="preserve">    Defensivos</v>
          </cell>
        </row>
        <row r="341">
          <cell r="B341" t="str">
            <v>1RS450</v>
          </cell>
          <cell r="C341" t="str">
            <v xml:space="preserve">    Sementes</v>
          </cell>
        </row>
        <row r="342">
          <cell r="B342" t="str">
            <v>1RS450</v>
          </cell>
          <cell r="C342" t="str">
            <v>Aluguel e Arrendamento</v>
          </cell>
          <cell r="K342">
            <v>1.02</v>
          </cell>
        </row>
        <row r="343">
          <cell r="B343" t="str">
            <v>1RS450</v>
          </cell>
          <cell r="C343" t="str">
            <v>Outros</v>
          </cell>
          <cell r="H343">
            <v>1.7628999999999999</v>
          </cell>
          <cell r="I343">
            <v>28.616530000000001</v>
          </cell>
          <cell r="J343">
            <v>8.3156800000000004</v>
          </cell>
          <cell r="K343">
            <v>19.470549999999999</v>
          </cell>
          <cell r="L343">
            <v>0</v>
          </cell>
        </row>
        <row r="344">
          <cell r="B344" t="str">
            <v>1RS450</v>
          </cell>
          <cell r="C344" t="str">
            <v>Total</v>
          </cell>
          <cell r="H344">
            <v>18.215</v>
          </cell>
          <cell r="I344">
            <v>187.59035</v>
          </cell>
          <cell r="J344">
            <v>156.36971</v>
          </cell>
          <cell r="K344">
            <v>149.83233999999999</v>
          </cell>
          <cell r="L344">
            <v>-14.42437</v>
          </cell>
        </row>
        <row r="345">
          <cell r="B345" t="str">
            <v>1RS701</v>
          </cell>
          <cell r="C345" t="str">
            <v>Gasto com Pessoal</v>
          </cell>
          <cell r="D345">
            <v>70.314530000000005</v>
          </cell>
          <cell r="E345">
            <v>94.415620000000004</v>
          </cell>
          <cell r="F345">
            <v>127.71635000000001</v>
          </cell>
          <cell r="G345">
            <v>124.94683999999999</v>
          </cell>
          <cell r="H345">
            <v>125.55489</v>
          </cell>
          <cell r="I345">
            <v>106.87598</v>
          </cell>
          <cell r="J345">
            <v>113.9457</v>
          </cell>
          <cell r="K345">
            <v>134.46975</v>
          </cell>
          <cell r="L345">
            <v>3.1042999999999998</v>
          </cell>
        </row>
        <row r="346">
          <cell r="B346" t="str">
            <v>1RS701</v>
          </cell>
          <cell r="C346" t="str">
            <v>Audit., Consult. e Serv. de Terc.</v>
          </cell>
          <cell r="E346">
            <v>47.67</v>
          </cell>
          <cell r="F346">
            <v>-47.67</v>
          </cell>
          <cell r="G346">
            <v>17.045000000000002</v>
          </cell>
          <cell r="H346">
            <v>1.125</v>
          </cell>
          <cell r="J346">
            <v>18.34</v>
          </cell>
          <cell r="K346">
            <v>31.35</v>
          </cell>
          <cell r="L346">
            <v>1.03</v>
          </cell>
        </row>
        <row r="347">
          <cell r="B347" t="str">
            <v>1RS701</v>
          </cell>
          <cell r="C347" t="str">
            <v>Mecanização</v>
          </cell>
          <cell r="E347">
            <v>26.219429999999999</v>
          </cell>
          <cell r="F347">
            <v>21.300429999999999</v>
          </cell>
          <cell r="G347">
            <v>26.573409999999999</v>
          </cell>
          <cell r="H347">
            <v>44.398919999999997</v>
          </cell>
          <cell r="I347">
            <v>12.668290000000001</v>
          </cell>
          <cell r="J347">
            <v>87.057500000000005</v>
          </cell>
          <cell r="K347">
            <v>55.12426</v>
          </cell>
          <cell r="L347">
            <v>12.310219999999999</v>
          </cell>
        </row>
        <row r="348">
          <cell r="B348" t="str">
            <v>1RS701</v>
          </cell>
          <cell r="C348" t="str">
            <v xml:space="preserve">    Manutenção</v>
          </cell>
          <cell r="E348">
            <v>1.6431500000000001</v>
          </cell>
          <cell r="F348">
            <v>5.8386100000000001</v>
          </cell>
          <cell r="G348">
            <v>0.63597000000000004</v>
          </cell>
          <cell r="H348">
            <v>30.70966</v>
          </cell>
          <cell r="I348">
            <v>10.13841</v>
          </cell>
          <cell r="J348">
            <v>34.679789999999997</v>
          </cell>
          <cell r="K348">
            <v>35.961010000000002</v>
          </cell>
          <cell r="L348">
            <v>8.2588899999999992</v>
          </cell>
        </row>
        <row r="349">
          <cell r="B349" t="str">
            <v>1RS701</v>
          </cell>
          <cell r="C349" t="str">
            <v xml:space="preserve">    Combustível</v>
          </cell>
          <cell r="E349">
            <v>24.576280000000001</v>
          </cell>
          <cell r="F349">
            <v>15.461819999999999</v>
          </cell>
          <cell r="G349">
            <v>25.937439999999999</v>
          </cell>
          <cell r="H349">
            <v>13.689260000000001</v>
          </cell>
          <cell r="I349">
            <v>2.5298799999999999</v>
          </cell>
          <cell r="J349">
            <v>52.37771</v>
          </cell>
          <cell r="K349">
            <v>19.163250000000001</v>
          </cell>
          <cell r="L349">
            <v>4.0513300000000001</v>
          </cell>
        </row>
        <row r="350">
          <cell r="B350" t="str">
            <v>1RS701</v>
          </cell>
          <cell r="C350" t="str">
            <v>Insumos</v>
          </cell>
        </row>
        <row r="351">
          <cell r="B351" t="str">
            <v>1RS701</v>
          </cell>
          <cell r="C351" t="str">
            <v xml:space="preserve">    Adubos</v>
          </cell>
        </row>
        <row r="352">
          <cell r="B352" t="str">
            <v>1RS701</v>
          </cell>
          <cell r="C352" t="str">
            <v xml:space="preserve">    Defensivos</v>
          </cell>
        </row>
        <row r="353">
          <cell r="B353" t="str">
            <v>1RS701</v>
          </cell>
          <cell r="C353" t="str">
            <v xml:space="preserve">    Sementes</v>
          </cell>
        </row>
        <row r="354">
          <cell r="B354" t="str">
            <v>1RS701</v>
          </cell>
          <cell r="C354" t="str">
            <v>Aluguel e Arrendamento</v>
          </cell>
          <cell r="F354">
            <v>0.17862</v>
          </cell>
          <cell r="G354">
            <v>8.931E-2</v>
          </cell>
          <cell r="H354">
            <v>1.3740000000000001</v>
          </cell>
          <cell r="I354">
            <v>2.5579999999999998</v>
          </cell>
          <cell r="J354">
            <v>0.95799999999999996</v>
          </cell>
          <cell r="K354">
            <v>1.40507</v>
          </cell>
          <cell r="L354">
            <v>1.17</v>
          </cell>
        </row>
        <row r="355">
          <cell r="B355" t="str">
            <v>1RS701</v>
          </cell>
          <cell r="C355" t="str">
            <v>Outros</v>
          </cell>
          <cell r="D355">
            <v>0.45605000000000001</v>
          </cell>
          <cell r="E355">
            <v>52.111429999999999</v>
          </cell>
          <cell r="F355">
            <v>34.756590000000003</v>
          </cell>
          <cell r="G355">
            <v>11.5701</v>
          </cell>
          <cell r="H355">
            <v>2.1293500000000001</v>
          </cell>
          <cell r="I355">
            <v>26.657119999999999</v>
          </cell>
          <cell r="J355">
            <v>25.095030000000001</v>
          </cell>
          <cell r="K355">
            <v>20.999410000000001</v>
          </cell>
          <cell r="L355">
            <v>7.37744</v>
          </cell>
        </row>
        <row r="356">
          <cell r="B356" t="str">
            <v>1RS701</v>
          </cell>
          <cell r="C356" t="str">
            <v>Total</v>
          </cell>
          <cell r="D356">
            <v>70.770579999999995</v>
          </cell>
          <cell r="E356">
            <v>220.41648000000001</v>
          </cell>
          <cell r="F356">
            <v>136.28199000000001</v>
          </cell>
          <cell r="G356">
            <v>180.22466</v>
          </cell>
          <cell r="H356">
            <v>174.58215999999999</v>
          </cell>
          <cell r="I356">
            <v>148.75939</v>
          </cell>
          <cell r="J356">
            <v>245.39623</v>
          </cell>
          <cell r="K356">
            <v>243.34849</v>
          </cell>
          <cell r="L356">
            <v>24.991959999999999</v>
          </cell>
        </row>
        <row r="357">
          <cell r="B357" t="str">
            <v>1SM250</v>
          </cell>
          <cell r="C357" t="str">
            <v>Gasto com Pessoal</v>
          </cell>
        </row>
        <row r="358">
          <cell r="B358" t="str">
            <v>1SM250</v>
          </cell>
          <cell r="C358" t="str">
            <v>Audit., Consult. e Serv. de Terc.</v>
          </cell>
        </row>
        <row r="359">
          <cell r="B359" t="str">
            <v>1SM250</v>
          </cell>
          <cell r="C359" t="str">
            <v>Mecanização</v>
          </cell>
        </row>
        <row r="360">
          <cell r="B360" t="str">
            <v>1SM250</v>
          </cell>
          <cell r="C360" t="str">
            <v xml:space="preserve">    Manutenção</v>
          </cell>
        </row>
        <row r="361">
          <cell r="B361" t="str">
            <v>1SM250</v>
          </cell>
          <cell r="C361" t="str">
            <v xml:space="preserve">    Combustível</v>
          </cell>
        </row>
        <row r="362">
          <cell r="B362" t="str">
            <v>1SM250</v>
          </cell>
          <cell r="C362" t="str">
            <v>Insumos</v>
          </cell>
        </row>
        <row r="363">
          <cell r="B363" t="str">
            <v>1SM250</v>
          </cell>
          <cell r="C363" t="str">
            <v xml:space="preserve">    Adubos</v>
          </cell>
        </row>
        <row r="364">
          <cell r="B364" t="str">
            <v>1SM250</v>
          </cell>
          <cell r="C364" t="str">
            <v xml:space="preserve">    Defensivos</v>
          </cell>
        </row>
        <row r="365">
          <cell r="B365" t="str">
            <v>1SM250</v>
          </cell>
          <cell r="C365" t="str">
            <v xml:space="preserve">    Sementes</v>
          </cell>
        </row>
        <row r="366">
          <cell r="B366" t="str">
            <v>1SM250</v>
          </cell>
          <cell r="C366" t="str">
            <v>Aluguel e Arrendamento</v>
          </cell>
          <cell r="I366">
            <v>2.8384</v>
          </cell>
          <cell r="J366">
            <v>0</v>
          </cell>
        </row>
        <row r="367">
          <cell r="B367" t="str">
            <v>1SM250</v>
          </cell>
          <cell r="C367" t="str">
            <v>Outros</v>
          </cell>
          <cell r="I367">
            <v>21.19736</v>
          </cell>
          <cell r="J367">
            <v>0</v>
          </cell>
          <cell r="K367">
            <v>0</v>
          </cell>
          <cell r="L367">
            <v>-2.3023099999999999</v>
          </cell>
        </row>
        <row r="368">
          <cell r="B368" t="str">
            <v>1SM250</v>
          </cell>
          <cell r="C368" t="str">
            <v>Total</v>
          </cell>
          <cell r="I368">
            <v>24.03576</v>
          </cell>
          <cell r="J368">
            <v>0</v>
          </cell>
          <cell r="K368">
            <v>0</v>
          </cell>
          <cell r="L368">
            <v>-2.3023099999999999</v>
          </cell>
        </row>
        <row r="369">
          <cell r="B369" t="str">
            <v>1SM450</v>
          </cell>
          <cell r="C369" t="str">
            <v>Gasto com Pessoal</v>
          </cell>
          <cell r="I369">
            <v>42.019860000000001</v>
          </cell>
          <cell r="J369">
            <v>0</v>
          </cell>
        </row>
        <row r="370">
          <cell r="B370" t="str">
            <v>1SM450</v>
          </cell>
          <cell r="C370" t="str">
            <v>Audit., Consult. e Serv. de Terc.</v>
          </cell>
          <cell r="J370">
            <v>0</v>
          </cell>
        </row>
        <row r="371">
          <cell r="B371" t="str">
            <v>1SM450</v>
          </cell>
          <cell r="C371" t="str">
            <v>Mecanização</v>
          </cell>
          <cell r="K371">
            <v>0</v>
          </cell>
        </row>
        <row r="372">
          <cell r="B372" t="str">
            <v>1SM450</v>
          </cell>
          <cell r="C372" t="str">
            <v xml:space="preserve">    Manutenção</v>
          </cell>
          <cell r="K372">
            <v>0</v>
          </cell>
        </row>
        <row r="373">
          <cell r="B373" t="str">
            <v>1SM450</v>
          </cell>
          <cell r="C373" t="str">
            <v xml:space="preserve">    Combustível</v>
          </cell>
        </row>
        <row r="374">
          <cell r="B374" t="str">
            <v>1SM450</v>
          </cell>
          <cell r="C374" t="str">
            <v>Insumos</v>
          </cell>
        </row>
        <row r="375">
          <cell r="B375" t="str">
            <v>1SM450</v>
          </cell>
          <cell r="C375" t="str">
            <v xml:space="preserve">    Adubos</v>
          </cell>
        </row>
        <row r="376">
          <cell r="B376" t="str">
            <v>1SM450</v>
          </cell>
          <cell r="C376" t="str">
            <v xml:space="preserve">    Defensivos</v>
          </cell>
        </row>
        <row r="377">
          <cell r="B377" t="str">
            <v>1SM450</v>
          </cell>
          <cell r="C377" t="str">
            <v xml:space="preserve">    Sementes</v>
          </cell>
        </row>
        <row r="378">
          <cell r="B378" t="str">
            <v>1SM450</v>
          </cell>
          <cell r="C378" t="str">
            <v>Aluguel e Arrendamento</v>
          </cell>
        </row>
        <row r="379">
          <cell r="B379" t="str">
            <v>1SM450</v>
          </cell>
          <cell r="C379" t="str">
            <v>Outros</v>
          </cell>
          <cell r="I379">
            <v>13.390169999999999</v>
          </cell>
          <cell r="J379">
            <v>0</v>
          </cell>
          <cell r="K379">
            <v>0</v>
          </cell>
        </row>
        <row r="380">
          <cell r="B380" t="str">
            <v>1SM450</v>
          </cell>
          <cell r="C380" t="str">
            <v>Total</v>
          </cell>
          <cell r="I380">
            <v>55.410029999999999</v>
          </cell>
          <cell r="J380">
            <v>0</v>
          </cell>
          <cell r="K380">
            <v>0</v>
          </cell>
        </row>
        <row r="381">
          <cell r="B381" t="str">
            <v>1SM701</v>
          </cell>
          <cell r="C381" t="str">
            <v>Gasto com Pessoal</v>
          </cell>
          <cell r="D381">
            <v>28.634360000000001</v>
          </cell>
          <cell r="E381">
            <v>61.140009999999997</v>
          </cell>
          <cell r="F381">
            <v>31.525300000000001</v>
          </cell>
          <cell r="G381">
            <v>40.449759999999998</v>
          </cell>
          <cell r="H381">
            <v>44.587580000000003</v>
          </cell>
          <cell r="I381">
            <v>51.306109999999997</v>
          </cell>
          <cell r="J381">
            <v>58.723410000000001</v>
          </cell>
          <cell r="K381">
            <v>74.55171</v>
          </cell>
          <cell r="L381">
            <v>1.24546</v>
          </cell>
        </row>
        <row r="382">
          <cell r="B382" t="str">
            <v>1SM701</v>
          </cell>
          <cell r="C382" t="str">
            <v>Audit., Consult. e Serv. de Terc.</v>
          </cell>
          <cell r="D382">
            <v>0.25102000000000002</v>
          </cell>
          <cell r="E382">
            <v>13.3</v>
          </cell>
          <cell r="F382">
            <v>-12.7</v>
          </cell>
          <cell r="G382">
            <v>0.9</v>
          </cell>
          <cell r="H382">
            <v>0.2</v>
          </cell>
          <cell r="I382">
            <v>0.76</v>
          </cell>
        </row>
        <row r="383">
          <cell r="B383" t="str">
            <v>1SM701</v>
          </cell>
          <cell r="C383" t="str">
            <v>Mecanização</v>
          </cell>
          <cell r="D383">
            <v>17.754249999999999</v>
          </cell>
          <cell r="E383">
            <v>11.972200000000001</v>
          </cell>
          <cell r="F383">
            <v>18.117719999999998</v>
          </cell>
          <cell r="G383">
            <v>8.2866599999999995</v>
          </cell>
          <cell r="H383">
            <v>21.274539999999998</v>
          </cell>
          <cell r="I383">
            <v>16.743359999999999</v>
          </cell>
          <cell r="J383">
            <v>9.7845800000000001</v>
          </cell>
          <cell r="K383">
            <v>15.22639</v>
          </cell>
          <cell r="L383">
            <v>3.3536000000000001</v>
          </cell>
        </row>
        <row r="384">
          <cell r="B384" t="str">
            <v>1SM701</v>
          </cell>
          <cell r="C384" t="str">
            <v xml:space="preserve">    Manutenção</v>
          </cell>
          <cell r="D384">
            <v>10.590199999999999</v>
          </cell>
          <cell r="E384">
            <v>3.4330799999999999</v>
          </cell>
          <cell r="F384">
            <v>9.7631599999999992</v>
          </cell>
          <cell r="G384">
            <v>1.94293</v>
          </cell>
          <cell r="H384">
            <v>13.788069999999999</v>
          </cell>
          <cell r="I384">
            <v>12.366680000000001</v>
          </cell>
          <cell r="J384">
            <v>1.0904799999999999</v>
          </cell>
          <cell r="K384">
            <v>7.56487</v>
          </cell>
          <cell r="L384">
            <v>2.8867699999999998</v>
          </cell>
        </row>
        <row r="385">
          <cell r="B385" t="str">
            <v>1SM701</v>
          </cell>
          <cell r="C385" t="str">
            <v xml:space="preserve">    Combustível</v>
          </cell>
          <cell r="D385">
            <v>7.1640499999999996</v>
          </cell>
          <cell r="E385">
            <v>8.5391200000000005</v>
          </cell>
          <cell r="F385">
            <v>8.3545599999999993</v>
          </cell>
          <cell r="G385">
            <v>6.3437299999999999</v>
          </cell>
          <cell r="H385">
            <v>7.4864699999999997</v>
          </cell>
          <cell r="I385">
            <v>4.3766800000000003</v>
          </cell>
          <cell r="J385">
            <v>8.6941000000000006</v>
          </cell>
          <cell r="K385">
            <v>7.6615200000000003</v>
          </cell>
          <cell r="L385">
            <v>0.46683000000000002</v>
          </cell>
        </row>
        <row r="386">
          <cell r="B386" t="str">
            <v>1SM701</v>
          </cell>
          <cell r="C386" t="str">
            <v>Insumos</v>
          </cell>
          <cell r="D386">
            <v>1.6729999999999998E-2</v>
          </cell>
          <cell r="E386">
            <v>0.58999000000000001</v>
          </cell>
          <cell r="J386">
            <v>0.34232000000000001</v>
          </cell>
          <cell r="K386">
            <v>0.65551999999999999</v>
          </cell>
        </row>
        <row r="387">
          <cell r="B387" t="str">
            <v>1SM701</v>
          </cell>
          <cell r="C387" t="str">
            <v xml:space="preserve">    Adubos</v>
          </cell>
        </row>
        <row r="388">
          <cell r="B388" t="str">
            <v>1SM701</v>
          </cell>
          <cell r="C388" t="str">
            <v xml:space="preserve">    Defensivos</v>
          </cell>
          <cell r="D388">
            <v>1.6729999999999998E-2</v>
          </cell>
          <cell r="E388">
            <v>0.58999000000000001</v>
          </cell>
          <cell r="J388">
            <v>0.34232000000000001</v>
          </cell>
          <cell r="K388">
            <v>0.65551999999999999</v>
          </cell>
        </row>
        <row r="389">
          <cell r="B389" t="str">
            <v>1SM701</v>
          </cell>
          <cell r="C389" t="str">
            <v xml:space="preserve">    Sementes</v>
          </cell>
        </row>
        <row r="390">
          <cell r="B390" t="str">
            <v>1SM701</v>
          </cell>
          <cell r="C390" t="str">
            <v>Aluguel e Arrendamento</v>
          </cell>
          <cell r="D390">
            <v>19.937180000000001</v>
          </cell>
          <cell r="E390">
            <v>14.11979</v>
          </cell>
          <cell r="F390">
            <v>16.44821</v>
          </cell>
          <cell r="G390">
            <v>17.489519999999999</v>
          </cell>
          <cell r="H390">
            <v>15.580030000000001</v>
          </cell>
          <cell r="I390">
            <v>17.965170000000001</v>
          </cell>
          <cell r="J390">
            <v>17.353000000000002</v>
          </cell>
          <cell r="K390">
            <v>22.726870000000002</v>
          </cell>
          <cell r="L390">
            <v>16.397939999999998</v>
          </cell>
        </row>
        <row r="391">
          <cell r="B391" t="str">
            <v>1SM701</v>
          </cell>
          <cell r="C391" t="str">
            <v>Outros</v>
          </cell>
          <cell r="D391">
            <v>8.9960799999999992</v>
          </cell>
          <cell r="E391">
            <v>4.66472</v>
          </cell>
          <cell r="F391">
            <v>5.5527800000000003</v>
          </cell>
          <cell r="G391">
            <v>8.3230500000000003</v>
          </cell>
          <cell r="H391">
            <v>4.5495599999999996</v>
          </cell>
          <cell r="I391">
            <v>7.7899599999999998</v>
          </cell>
          <cell r="J391">
            <v>4.0036399999999999</v>
          </cell>
          <cell r="K391">
            <v>9.9263600000000007</v>
          </cell>
          <cell r="L391">
            <v>2.8825099999999999</v>
          </cell>
        </row>
        <row r="392">
          <cell r="B392" t="str">
            <v>1SM701</v>
          </cell>
          <cell r="C392" t="str">
            <v>Total</v>
          </cell>
          <cell r="D392">
            <v>75.589619999999996</v>
          </cell>
          <cell r="E392">
            <v>105.78671</v>
          </cell>
          <cell r="F392">
            <v>58.944009999999999</v>
          </cell>
          <cell r="G392">
            <v>75.448989999999995</v>
          </cell>
          <cell r="H392">
            <v>86.19171</v>
          </cell>
          <cell r="I392">
            <v>94.564599999999999</v>
          </cell>
          <cell r="J392">
            <v>90.206950000000006</v>
          </cell>
          <cell r="K392">
            <v>123.08685</v>
          </cell>
          <cell r="L392">
            <v>23.87951</v>
          </cell>
        </row>
        <row r="393">
          <cell r="B393" t="str">
            <v>1ST250</v>
          </cell>
          <cell r="C393" t="str">
            <v>Gasto com Pessoal</v>
          </cell>
        </row>
        <row r="394">
          <cell r="B394" t="str">
            <v>1ST250</v>
          </cell>
          <cell r="C394" t="str">
            <v>Audit., Consult. e Serv. de Terc.</v>
          </cell>
        </row>
        <row r="395">
          <cell r="B395" t="str">
            <v>1ST250</v>
          </cell>
          <cell r="C395" t="str">
            <v>Mecanização</v>
          </cell>
        </row>
        <row r="396">
          <cell r="B396" t="str">
            <v>1ST250</v>
          </cell>
          <cell r="C396" t="str">
            <v xml:space="preserve">    Manutenção</v>
          </cell>
        </row>
        <row r="397">
          <cell r="B397" t="str">
            <v>1ST250</v>
          </cell>
          <cell r="C397" t="str">
            <v xml:space="preserve">    Combustível</v>
          </cell>
        </row>
        <row r="398">
          <cell r="B398" t="str">
            <v>1ST250</v>
          </cell>
          <cell r="C398" t="str">
            <v>Insumos</v>
          </cell>
        </row>
        <row r="399">
          <cell r="B399" t="str">
            <v>1ST250</v>
          </cell>
          <cell r="C399" t="str">
            <v xml:space="preserve">    Adubos</v>
          </cell>
        </row>
        <row r="400">
          <cell r="B400" t="str">
            <v>1ST250</v>
          </cell>
          <cell r="C400" t="str">
            <v xml:space="preserve">    Defensivos</v>
          </cell>
        </row>
        <row r="401">
          <cell r="B401" t="str">
            <v>1ST250</v>
          </cell>
          <cell r="C401" t="str">
            <v xml:space="preserve">    Sementes</v>
          </cell>
        </row>
        <row r="402">
          <cell r="B402" t="str">
            <v>1ST250</v>
          </cell>
          <cell r="C402" t="str">
            <v>Aluguel e Arrendamento</v>
          </cell>
          <cell r="J402">
            <v>6.7191099999999997</v>
          </cell>
        </row>
        <row r="403">
          <cell r="B403" t="str">
            <v>1ST250</v>
          </cell>
          <cell r="C403" t="str">
            <v>Outros</v>
          </cell>
          <cell r="I403">
            <v>4.7</v>
          </cell>
          <cell r="J403">
            <v>14.19046</v>
          </cell>
          <cell r="K403">
            <v>10.94122</v>
          </cell>
          <cell r="L403">
            <v>21.22533</v>
          </cell>
        </row>
        <row r="404">
          <cell r="B404" t="str">
            <v>1ST250</v>
          </cell>
          <cell r="C404" t="str">
            <v>Total</v>
          </cell>
          <cell r="I404">
            <v>4.7</v>
          </cell>
          <cell r="J404">
            <v>20.909569999999999</v>
          </cell>
          <cell r="K404">
            <v>10.94122</v>
          </cell>
          <cell r="L404">
            <v>21.22533</v>
          </cell>
        </row>
        <row r="405">
          <cell r="B405" t="str">
            <v>1ST450</v>
          </cell>
          <cell r="C405" t="str">
            <v>Gasto com Pessoal</v>
          </cell>
          <cell r="I405">
            <v>11.94262</v>
          </cell>
          <cell r="J405">
            <v>25.943010000000001</v>
          </cell>
          <cell r="K405">
            <v>40.733029999999999</v>
          </cell>
          <cell r="L405">
            <v>-9.4472500000000004</v>
          </cell>
        </row>
        <row r="406">
          <cell r="B406" t="str">
            <v>1ST450</v>
          </cell>
          <cell r="C406" t="str">
            <v>Audit., Consult. e Serv. de Terc.</v>
          </cell>
        </row>
        <row r="407">
          <cell r="B407" t="str">
            <v>1ST450</v>
          </cell>
          <cell r="C407" t="str">
            <v>Mecanização</v>
          </cell>
          <cell r="K407">
            <v>0.35149999999999998</v>
          </cell>
        </row>
        <row r="408">
          <cell r="B408" t="str">
            <v>1ST450</v>
          </cell>
          <cell r="C408" t="str">
            <v xml:space="preserve">    Manutenção</v>
          </cell>
          <cell r="K408">
            <v>0.35149999999999998</v>
          </cell>
        </row>
        <row r="409">
          <cell r="B409" t="str">
            <v>1ST450</v>
          </cell>
          <cell r="C409" t="str">
            <v xml:space="preserve">    Combustível</v>
          </cell>
        </row>
        <row r="410">
          <cell r="B410" t="str">
            <v>1ST450</v>
          </cell>
          <cell r="C410" t="str">
            <v>Insumos</v>
          </cell>
        </row>
        <row r="411">
          <cell r="B411" t="str">
            <v>1ST450</v>
          </cell>
          <cell r="C411" t="str">
            <v xml:space="preserve">    Adubos</v>
          </cell>
        </row>
        <row r="412">
          <cell r="B412" t="str">
            <v>1ST450</v>
          </cell>
          <cell r="C412" t="str">
            <v xml:space="preserve">    Defensivos</v>
          </cell>
        </row>
        <row r="413">
          <cell r="B413" t="str">
            <v>1ST450</v>
          </cell>
          <cell r="C413" t="str">
            <v xml:space="preserve">    Sementes</v>
          </cell>
        </row>
        <row r="414">
          <cell r="B414" t="str">
            <v>1ST450</v>
          </cell>
          <cell r="C414" t="str">
            <v>Aluguel e Arrendamento</v>
          </cell>
          <cell r="K414">
            <v>0.34</v>
          </cell>
        </row>
        <row r="415">
          <cell r="B415" t="str">
            <v>1ST450</v>
          </cell>
          <cell r="C415" t="str">
            <v>Outros</v>
          </cell>
          <cell r="I415">
            <v>8.3680900000000005</v>
          </cell>
          <cell r="J415">
            <v>1.4031400000000001</v>
          </cell>
          <cell r="K415">
            <v>4.4045399999999999</v>
          </cell>
          <cell r="L415">
            <v>2.1210800000000001</v>
          </cell>
        </row>
        <row r="416">
          <cell r="B416" t="str">
            <v>1ST450</v>
          </cell>
          <cell r="C416" t="str">
            <v>Total</v>
          </cell>
          <cell r="I416">
            <v>20.31071</v>
          </cell>
          <cell r="J416">
            <v>27.346150000000002</v>
          </cell>
          <cell r="K416">
            <v>45.829070000000002</v>
          </cell>
          <cell r="L416">
            <v>-7.3261700000000003</v>
          </cell>
        </row>
        <row r="417">
          <cell r="B417" t="str">
            <v>1ST701</v>
          </cell>
          <cell r="C417" t="str">
            <v>Gasto com Pessoal</v>
          </cell>
          <cell r="D417">
            <v>69.702250000000006</v>
          </cell>
          <cell r="E417">
            <v>79.648349999999994</v>
          </cell>
          <cell r="F417">
            <v>81.625510000000006</v>
          </cell>
          <cell r="G417">
            <v>86.35378</v>
          </cell>
          <cell r="H417">
            <v>65.719489999999993</v>
          </cell>
          <cell r="I417">
            <v>61.664360000000002</v>
          </cell>
          <cell r="J417">
            <v>66.341049999999996</v>
          </cell>
          <cell r="K417">
            <v>74.264650000000003</v>
          </cell>
          <cell r="L417">
            <v>5.5E-2</v>
          </cell>
        </row>
        <row r="418">
          <cell r="B418" t="str">
            <v>1ST701</v>
          </cell>
          <cell r="C418" t="str">
            <v>Audit., Consult. e Serv. de Terc.</v>
          </cell>
          <cell r="D418">
            <v>4.68743</v>
          </cell>
          <cell r="E418">
            <v>0.22500000000000001</v>
          </cell>
          <cell r="F418">
            <v>0.27500000000000002</v>
          </cell>
          <cell r="G418">
            <v>1.25</v>
          </cell>
          <cell r="H418">
            <v>8.9330000000000007E-2</v>
          </cell>
          <cell r="I418">
            <v>1.4950000000000001</v>
          </cell>
          <cell r="J418">
            <v>0.76</v>
          </cell>
          <cell r="K418">
            <v>9.7200000000000006</v>
          </cell>
          <cell r="L418">
            <v>3.6036000000000001</v>
          </cell>
        </row>
        <row r="419">
          <cell r="B419" t="str">
            <v>1ST701</v>
          </cell>
          <cell r="C419" t="str">
            <v>Mecanização</v>
          </cell>
          <cell r="D419">
            <v>45.420319999999997</v>
          </cell>
          <cell r="E419">
            <v>33.234479999999998</v>
          </cell>
          <cell r="F419">
            <v>61.751759999999997</v>
          </cell>
          <cell r="G419">
            <v>23.79224</v>
          </cell>
          <cell r="H419">
            <v>51.94632</v>
          </cell>
          <cell r="I419">
            <v>42.001040000000003</v>
          </cell>
          <cell r="J419">
            <v>31.254850000000001</v>
          </cell>
          <cell r="K419">
            <v>25.12649</v>
          </cell>
          <cell r="L419">
            <v>7.58772</v>
          </cell>
        </row>
        <row r="420">
          <cell r="B420" t="str">
            <v>1ST701</v>
          </cell>
          <cell r="C420" t="str">
            <v xml:space="preserve">    Manutenção</v>
          </cell>
          <cell r="D420">
            <v>13.244400000000001</v>
          </cell>
          <cell r="E420">
            <v>15.219429999999999</v>
          </cell>
          <cell r="F420">
            <v>25.011690000000002</v>
          </cell>
          <cell r="G420">
            <v>3.73522</v>
          </cell>
          <cell r="H420">
            <v>28.568460000000002</v>
          </cell>
          <cell r="I420">
            <v>24.153559999999999</v>
          </cell>
          <cell r="J420">
            <v>20.537520000000001</v>
          </cell>
          <cell r="K420">
            <v>8.1428899999999995</v>
          </cell>
          <cell r="L420">
            <v>2.5455999999999999</v>
          </cell>
        </row>
        <row r="421">
          <cell r="B421" t="str">
            <v>1ST701</v>
          </cell>
          <cell r="C421" t="str">
            <v xml:space="preserve">    Combustível</v>
          </cell>
          <cell r="D421">
            <v>32.175919999999998</v>
          </cell>
          <cell r="E421">
            <v>18.015049999999999</v>
          </cell>
          <cell r="F421">
            <v>36.740070000000003</v>
          </cell>
          <cell r="G421">
            <v>20.057020000000001</v>
          </cell>
          <cell r="H421">
            <v>23.377859999999998</v>
          </cell>
          <cell r="I421">
            <v>17.847480000000001</v>
          </cell>
          <cell r="J421">
            <v>10.71733</v>
          </cell>
          <cell r="K421">
            <v>16.983599999999999</v>
          </cell>
          <cell r="L421">
            <v>5.0421199999999997</v>
          </cell>
        </row>
        <row r="422">
          <cell r="B422" t="str">
            <v>1ST701</v>
          </cell>
          <cell r="C422" t="str">
            <v>Insumos</v>
          </cell>
          <cell r="J422">
            <v>0.26112000000000002</v>
          </cell>
          <cell r="K422">
            <v>0.3594</v>
          </cell>
        </row>
        <row r="423">
          <cell r="B423" t="str">
            <v>1ST701</v>
          </cell>
          <cell r="C423" t="str">
            <v xml:space="preserve">    Adubos</v>
          </cell>
        </row>
        <row r="424">
          <cell r="B424" t="str">
            <v>1ST701</v>
          </cell>
          <cell r="C424" t="str">
            <v xml:space="preserve">    Defensivos</v>
          </cell>
          <cell r="J424">
            <v>0.26112000000000002</v>
          </cell>
          <cell r="K424">
            <v>0.3594</v>
          </cell>
        </row>
        <row r="425">
          <cell r="B425" t="str">
            <v>1ST701</v>
          </cell>
          <cell r="C425" t="str">
            <v xml:space="preserve">    Sementes</v>
          </cell>
        </row>
        <row r="426">
          <cell r="B426" t="str">
            <v>1ST701</v>
          </cell>
          <cell r="C426" t="str">
            <v>Aluguel e Arrendamento</v>
          </cell>
          <cell r="D426">
            <v>103.82344999999999</v>
          </cell>
          <cell r="E426">
            <v>102.43816</v>
          </cell>
          <cell r="F426">
            <v>95.628699999999995</v>
          </cell>
          <cell r="G426">
            <v>97.213769999999997</v>
          </cell>
          <cell r="H426">
            <v>88.802689999999998</v>
          </cell>
          <cell r="I426">
            <v>81.207689999999999</v>
          </cell>
          <cell r="J426">
            <v>75.356830000000002</v>
          </cell>
          <cell r="K426">
            <v>77.104330000000004</v>
          </cell>
          <cell r="L426">
            <v>68.785780000000003</v>
          </cell>
        </row>
        <row r="427">
          <cell r="B427" t="str">
            <v>1ST701</v>
          </cell>
          <cell r="C427" t="str">
            <v>Outros</v>
          </cell>
          <cell r="D427">
            <v>13.52678</v>
          </cell>
          <cell r="E427">
            <v>6.2971500000000002</v>
          </cell>
          <cell r="F427">
            <v>8.0682299999999998</v>
          </cell>
          <cell r="G427">
            <v>5.6935599999999997</v>
          </cell>
          <cell r="H427">
            <v>10.47438</v>
          </cell>
          <cell r="I427">
            <v>6.8088499999999996</v>
          </cell>
          <cell r="J427">
            <v>12.49142</v>
          </cell>
          <cell r="K427">
            <v>19.906870000000001</v>
          </cell>
          <cell r="L427">
            <v>5.65137</v>
          </cell>
        </row>
        <row r="428">
          <cell r="B428" t="str">
            <v>1ST701</v>
          </cell>
          <cell r="C428" t="str">
            <v>Total</v>
          </cell>
          <cell r="D428">
            <v>237.16023000000001</v>
          </cell>
          <cell r="E428">
            <v>221.84314000000001</v>
          </cell>
          <cell r="F428">
            <v>247.3492</v>
          </cell>
          <cell r="G428">
            <v>214.30334999999999</v>
          </cell>
          <cell r="H428">
            <v>217.03220999999999</v>
          </cell>
          <cell r="I428">
            <v>193.17694</v>
          </cell>
          <cell r="J428">
            <v>186.46527</v>
          </cell>
          <cell r="K428">
            <v>206.48174</v>
          </cell>
          <cell r="L428">
            <v>85.68347</v>
          </cell>
        </row>
        <row r="429">
          <cell r="B429" t="str">
            <v>1TU250</v>
          </cell>
          <cell r="C429" t="str">
            <v>Gasto com Pessoal</v>
          </cell>
        </row>
        <row r="430">
          <cell r="B430" t="str">
            <v>1TU250</v>
          </cell>
          <cell r="C430" t="str">
            <v>Audit., Consult. e Serv. de Terc.</v>
          </cell>
        </row>
        <row r="431">
          <cell r="B431" t="str">
            <v>1TU250</v>
          </cell>
          <cell r="C431" t="str">
            <v>Mecanização</v>
          </cell>
        </row>
        <row r="432">
          <cell r="B432" t="str">
            <v>1TU250</v>
          </cell>
          <cell r="C432" t="str">
            <v xml:space="preserve">    Manutenção</v>
          </cell>
        </row>
        <row r="433">
          <cell r="B433" t="str">
            <v>1TU250</v>
          </cell>
          <cell r="C433" t="str">
            <v xml:space="preserve">    Combustível</v>
          </cell>
        </row>
        <row r="434">
          <cell r="B434" t="str">
            <v>1TU250</v>
          </cell>
          <cell r="C434" t="str">
            <v>Insumos</v>
          </cell>
        </row>
        <row r="435">
          <cell r="B435" t="str">
            <v>1TU250</v>
          </cell>
          <cell r="C435" t="str">
            <v xml:space="preserve">    Adubos</v>
          </cell>
        </row>
        <row r="436">
          <cell r="B436" t="str">
            <v>1TU250</v>
          </cell>
          <cell r="C436" t="str">
            <v xml:space="preserve">    Defensivos</v>
          </cell>
        </row>
        <row r="437">
          <cell r="B437" t="str">
            <v>1TU250</v>
          </cell>
          <cell r="C437" t="str">
            <v xml:space="preserve">    Sementes</v>
          </cell>
        </row>
        <row r="438">
          <cell r="B438" t="str">
            <v>1TU250</v>
          </cell>
          <cell r="C438" t="str">
            <v>Aluguel e Arrendamento</v>
          </cell>
          <cell r="I438">
            <v>0.21909999999999999</v>
          </cell>
          <cell r="J438">
            <v>9.0805500000000006</v>
          </cell>
          <cell r="K438">
            <v>6.72</v>
          </cell>
        </row>
        <row r="439">
          <cell r="B439" t="str">
            <v>1TU250</v>
          </cell>
          <cell r="C439" t="str">
            <v>Outros</v>
          </cell>
          <cell r="D439">
            <v>0</v>
          </cell>
          <cell r="I439">
            <v>23.802299999999999</v>
          </cell>
          <cell r="J439">
            <v>29.78623</v>
          </cell>
          <cell r="K439">
            <v>45.669710000000002</v>
          </cell>
          <cell r="L439">
            <v>20.255870000000002</v>
          </cell>
        </row>
        <row r="440">
          <cell r="B440" t="str">
            <v>1TU250</v>
          </cell>
          <cell r="C440" t="str">
            <v>Total</v>
          </cell>
          <cell r="D440">
            <v>0</v>
          </cell>
          <cell r="I440">
            <v>24.0214</v>
          </cell>
          <cell r="J440">
            <v>38.866779999999999</v>
          </cell>
          <cell r="K440">
            <v>52.389710000000001</v>
          </cell>
          <cell r="L440">
            <v>20.255870000000002</v>
          </cell>
        </row>
        <row r="441">
          <cell r="B441" t="str">
            <v>1TU450</v>
          </cell>
          <cell r="C441" t="str">
            <v>Gasto com Pessoal</v>
          </cell>
          <cell r="I441">
            <v>28.948740000000001</v>
          </cell>
          <cell r="J441">
            <v>20.83616</v>
          </cell>
          <cell r="K441">
            <v>39.373570000000001</v>
          </cell>
          <cell r="L441">
            <v>-4.9719499999999996</v>
          </cell>
        </row>
        <row r="442">
          <cell r="B442" t="str">
            <v>1TU450</v>
          </cell>
          <cell r="C442" t="str">
            <v>Audit., Consult. e Serv. de Terc.</v>
          </cell>
          <cell r="F442">
            <v>0</v>
          </cell>
          <cell r="G442">
            <v>0</v>
          </cell>
          <cell r="H442">
            <v>0</v>
          </cell>
          <cell r="I442">
            <v>0.68400000000000005</v>
          </cell>
          <cell r="J442">
            <v>0.61399999999999999</v>
          </cell>
        </row>
        <row r="443">
          <cell r="B443" t="str">
            <v>1TU450</v>
          </cell>
          <cell r="C443" t="str">
            <v>Mecanização</v>
          </cell>
        </row>
        <row r="444">
          <cell r="B444" t="str">
            <v>1TU450</v>
          </cell>
          <cell r="C444" t="str">
            <v xml:space="preserve">    Manutenção</v>
          </cell>
        </row>
        <row r="445">
          <cell r="B445" t="str">
            <v>1TU450</v>
          </cell>
          <cell r="C445" t="str">
            <v xml:space="preserve">    Combustível</v>
          </cell>
        </row>
        <row r="446">
          <cell r="B446" t="str">
            <v>1TU450</v>
          </cell>
          <cell r="C446" t="str">
            <v>Insumos</v>
          </cell>
          <cell r="J446">
            <v>3.0339999999999999E-2</v>
          </cell>
        </row>
        <row r="447">
          <cell r="B447" t="str">
            <v>1TU450</v>
          </cell>
          <cell r="C447" t="str">
            <v xml:space="preserve">    Adubos</v>
          </cell>
        </row>
        <row r="448">
          <cell r="B448" t="str">
            <v>1TU450</v>
          </cell>
          <cell r="C448" t="str">
            <v xml:space="preserve">    Defensivos</v>
          </cell>
          <cell r="J448">
            <v>3.0339999999999999E-2</v>
          </cell>
        </row>
        <row r="449">
          <cell r="B449" t="str">
            <v>1TU450</v>
          </cell>
          <cell r="C449" t="str">
            <v xml:space="preserve">    Sementes</v>
          </cell>
        </row>
        <row r="450">
          <cell r="B450" t="str">
            <v>1TU450</v>
          </cell>
          <cell r="C450" t="str">
            <v>Aluguel e Arrendamento</v>
          </cell>
          <cell r="D450">
            <v>0</v>
          </cell>
        </row>
        <row r="451">
          <cell r="B451" t="str">
            <v>1TU450</v>
          </cell>
          <cell r="C451" t="str">
            <v>Outros</v>
          </cell>
          <cell r="D451">
            <v>0</v>
          </cell>
          <cell r="F451">
            <v>0</v>
          </cell>
          <cell r="G451">
            <v>1.0000000000000001E-5</v>
          </cell>
          <cell r="H451">
            <v>0</v>
          </cell>
          <cell r="I451">
            <v>8.3512400000000007</v>
          </cell>
          <cell r="J451">
            <v>4.9762399999999998</v>
          </cell>
          <cell r="K451">
            <v>5.3855300000000002</v>
          </cell>
          <cell r="L451">
            <v>0</v>
          </cell>
        </row>
        <row r="452">
          <cell r="B452" t="str">
            <v>1TU450</v>
          </cell>
          <cell r="C452" t="str">
            <v>Total</v>
          </cell>
          <cell r="D452">
            <v>0</v>
          </cell>
          <cell r="F452">
            <v>0</v>
          </cell>
          <cell r="G452">
            <v>1.0000000000000001E-5</v>
          </cell>
          <cell r="H452">
            <v>0</v>
          </cell>
          <cell r="I452">
            <v>37.983980000000003</v>
          </cell>
          <cell r="J452">
            <v>26.45674</v>
          </cell>
          <cell r="K452">
            <v>44.759099999999997</v>
          </cell>
          <cell r="L452">
            <v>-4.9719499999999996</v>
          </cell>
        </row>
        <row r="453">
          <cell r="B453" t="str">
            <v>1TU701</v>
          </cell>
          <cell r="C453" t="str">
            <v>Gasto com Pessoal</v>
          </cell>
          <cell r="D453">
            <v>52.16216</v>
          </cell>
          <cell r="E453">
            <v>61.875590000000003</v>
          </cell>
          <cell r="F453">
            <v>53.615389999999998</v>
          </cell>
          <cell r="G453">
            <v>54.218640000000001</v>
          </cell>
          <cell r="H453">
            <v>73.77458</v>
          </cell>
          <cell r="I453">
            <v>102.19654</v>
          </cell>
          <cell r="J453">
            <v>101.13437999999999</v>
          </cell>
          <cell r="K453">
            <v>127.43470000000001</v>
          </cell>
          <cell r="L453">
            <v>-0.14327000000000001</v>
          </cell>
        </row>
        <row r="454">
          <cell r="B454" t="str">
            <v>1TU701</v>
          </cell>
          <cell r="C454" t="str">
            <v>Audit., Consult. e Serv. de Terc.</v>
          </cell>
          <cell r="D454">
            <v>0.21593999999999999</v>
          </cell>
          <cell r="E454">
            <v>6.7</v>
          </cell>
          <cell r="F454">
            <v>-4.3</v>
          </cell>
          <cell r="G454">
            <v>0.35</v>
          </cell>
          <cell r="H454">
            <v>0.40361000000000002</v>
          </cell>
          <cell r="J454">
            <v>0.71799999999999997</v>
          </cell>
        </row>
        <row r="455">
          <cell r="B455" t="str">
            <v>1TU701</v>
          </cell>
          <cell r="C455" t="str">
            <v>Mecanização</v>
          </cell>
          <cell r="D455">
            <v>19.917539999999999</v>
          </cell>
          <cell r="E455">
            <v>18.374829999999999</v>
          </cell>
          <cell r="F455">
            <v>22.9756</v>
          </cell>
          <cell r="G455">
            <v>15.700659999999999</v>
          </cell>
          <cell r="H455">
            <v>17.608170000000001</v>
          </cell>
          <cell r="I455">
            <v>20.00806</v>
          </cell>
          <cell r="J455">
            <v>11.17783</v>
          </cell>
          <cell r="K455">
            <v>22.905570000000001</v>
          </cell>
          <cell r="L455">
            <v>1.6514</v>
          </cell>
        </row>
        <row r="456">
          <cell r="B456" t="str">
            <v>1TU701</v>
          </cell>
          <cell r="C456" t="str">
            <v xml:space="preserve">    Manutenção</v>
          </cell>
          <cell r="D456">
            <v>4.6360999999999999</v>
          </cell>
          <cell r="E456">
            <v>5.9915900000000004</v>
          </cell>
          <cell r="F456">
            <v>5.69787</v>
          </cell>
          <cell r="G456">
            <v>4.41622</v>
          </cell>
          <cell r="H456">
            <v>8.9068500000000004</v>
          </cell>
          <cell r="I456">
            <v>9.4330800000000004</v>
          </cell>
          <cell r="J456">
            <v>2.8113100000000002</v>
          </cell>
          <cell r="K456">
            <v>8.0641599999999993</v>
          </cell>
          <cell r="L456">
            <v>1.2414499999999999</v>
          </cell>
        </row>
        <row r="457">
          <cell r="B457" t="str">
            <v>1TU701</v>
          </cell>
          <cell r="C457" t="str">
            <v xml:space="preserve">    Combustível</v>
          </cell>
          <cell r="D457">
            <v>15.28144</v>
          </cell>
          <cell r="E457">
            <v>12.383240000000001</v>
          </cell>
          <cell r="F457">
            <v>17.277729999999998</v>
          </cell>
          <cell r="G457">
            <v>11.28444</v>
          </cell>
          <cell r="H457">
            <v>8.7013200000000008</v>
          </cell>
          <cell r="I457">
            <v>10.57498</v>
          </cell>
          <cell r="J457">
            <v>8.3665199999999995</v>
          </cell>
          <cell r="K457">
            <v>14.84141</v>
          </cell>
          <cell r="L457">
            <v>0.40994999999999998</v>
          </cell>
        </row>
        <row r="458">
          <cell r="B458" t="str">
            <v>1TU701</v>
          </cell>
          <cell r="C458" t="str">
            <v>Insumos</v>
          </cell>
          <cell r="E458">
            <v>0.26339000000000001</v>
          </cell>
          <cell r="F458">
            <v>0.11903</v>
          </cell>
          <cell r="G458">
            <v>0.52386999999999995</v>
          </cell>
          <cell r="H458">
            <v>2.7220000000000001E-2</v>
          </cell>
          <cell r="I458">
            <v>8.8000000000000005E-3</v>
          </cell>
          <cell r="J458">
            <v>8.8789999999999994E-2</v>
          </cell>
          <cell r="K458">
            <v>0.24831</v>
          </cell>
          <cell r="L458">
            <v>2.214E-2</v>
          </cell>
        </row>
        <row r="459">
          <cell r="B459" t="str">
            <v>1TU701</v>
          </cell>
          <cell r="C459" t="str">
            <v xml:space="preserve">    Adubos</v>
          </cell>
          <cell r="E459">
            <v>0.26339000000000001</v>
          </cell>
        </row>
        <row r="460">
          <cell r="B460" t="str">
            <v>1TU701</v>
          </cell>
          <cell r="C460" t="str">
            <v xml:space="preserve">    Defensivos</v>
          </cell>
          <cell r="F460">
            <v>0.11903</v>
          </cell>
          <cell r="G460">
            <v>0.52386999999999995</v>
          </cell>
          <cell r="H460">
            <v>2.7220000000000001E-2</v>
          </cell>
          <cell r="I460">
            <v>8.8000000000000005E-3</v>
          </cell>
          <cell r="J460">
            <v>8.8789999999999994E-2</v>
          </cell>
          <cell r="K460">
            <v>0.24831</v>
          </cell>
          <cell r="L460">
            <v>2.214E-2</v>
          </cell>
        </row>
        <row r="461">
          <cell r="B461" t="str">
            <v>1TU701</v>
          </cell>
          <cell r="C461" t="str">
            <v xml:space="preserve">    Sementes</v>
          </cell>
        </row>
        <row r="462">
          <cell r="B462" t="str">
            <v>1TU701</v>
          </cell>
          <cell r="C462" t="str">
            <v>Aluguel e Arrendamento</v>
          </cell>
          <cell r="D462">
            <v>1.4023000000000001</v>
          </cell>
          <cell r="E462">
            <v>7.5739999999999998</v>
          </cell>
          <cell r="F462">
            <v>0.81352999999999998</v>
          </cell>
          <cell r="G462">
            <v>3.5615299999999999</v>
          </cell>
          <cell r="H462">
            <v>1.3740000000000001</v>
          </cell>
          <cell r="I462">
            <v>3.3793199999999999</v>
          </cell>
          <cell r="J462">
            <v>3.62</v>
          </cell>
          <cell r="K462">
            <v>8.1324299999999994</v>
          </cell>
          <cell r="L462">
            <v>0.68</v>
          </cell>
        </row>
        <row r="463">
          <cell r="B463" t="str">
            <v>1TU701</v>
          </cell>
          <cell r="C463" t="str">
            <v>Outros</v>
          </cell>
          <cell r="D463">
            <v>12.19032</v>
          </cell>
          <cell r="E463">
            <v>3.5693600000000001</v>
          </cell>
          <cell r="F463">
            <v>4.1939700000000002</v>
          </cell>
          <cell r="G463">
            <v>11.73555</v>
          </cell>
          <cell r="H463">
            <v>5.0013699999999996</v>
          </cell>
          <cell r="I463">
            <v>4.6284700000000001</v>
          </cell>
          <cell r="J463">
            <v>14.035399999999999</v>
          </cell>
          <cell r="K463">
            <v>21.447559999999999</v>
          </cell>
          <cell r="L463">
            <v>3.0348799999999998</v>
          </cell>
        </row>
        <row r="464">
          <cell r="B464" t="str">
            <v>1TU701</v>
          </cell>
          <cell r="C464" t="str">
            <v>Total</v>
          </cell>
          <cell r="D464">
            <v>85.888260000000002</v>
          </cell>
          <cell r="E464">
            <v>98.357169999999996</v>
          </cell>
          <cell r="F464">
            <v>77.417519999999996</v>
          </cell>
          <cell r="G464">
            <v>86.090249999999997</v>
          </cell>
          <cell r="H464">
            <v>98.188950000000006</v>
          </cell>
          <cell r="I464">
            <v>130.22119000000001</v>
          </cell>
          <cell r="J464">
            <v>130.77440000000001</v>
          </cell>
          <cell r="K464">
            <v>180.16856999999999</v>
          </cell>
          <cell r="L464">
            <v>5.2451499999999998</v>
          </cell>
        </row>
        <row r="465">
          <cell r="B465" t="str">
            <v>1VT250</v>
          </cell>
          <cell r="C465" t="str">
            <v>Gasto com Pessoal</v>
          </cell>
          <cell r="J465">
            <v>1.7456100000000001</v>
          </cell>
          <cell r="K465">
            <v>4.6658799999999996</v>
          </cell>
        </row>
        <row r="466">
          <cell r="B466" t="str">
            <v>1VT250</v>
          </cell>
          <cell r="C466" t="str">
            <v>Audit., Consult. e Serv. de Terc.</v>
          </cell>
        </row>
        <row r="467">
          <cell r="B467" t="str">
            <v>1VT250</v>
          </cell>
          <cell r="C467" t="str">
            <v>Mecanização</v>
          </cell>
          <cell r="D467">
            <v>7.3721699999999997</v>
          </cell>
          <cell r="E467">
            <v>0.86307</v>
          </cell>
          <cell r="K467">
            <v>0.6915</v>
          </cell>
          <cell r="L467">
            <v>0.72531000000000001</v>
          </cell>
        </row>
        <row r="468">
          <cell r="B468" t="str">
            <v>1VT250</v>
          </cell>
          <cell r="C468" t="str">
            <v xml:space="preserve">    Manutenção</v>
          </cell>
          <cell r="D468">
            <v>6.0170000000000003</v>
          </cell>
        </row>
        <row r="469">
          <cell r="B469" t="str">
            <v>1VT250</v>
          </cell>
          <cell r="C469" t="str">
            <v xml:space="preserve">    Combustível</v>
          </cell>
          <cell r="D469">
            <v>1.35517</v>
          </cell>
          <cell r="E469">
            <v>0.86307</v>
          </cell>
          <cell r="K469">
            <v>0.6915</v>
          </cell>
          <cell r="L469">
            <v>0.72531000000000001</v>
          </cell>
        </row>
        <row r="470">
          <cell r="B470" t="str">
            <v>1VT250</v>
          </cell>
          <cell r="C470" t="str">
            <v>Insumos</v>
          </cell>
        </row>
        <row r="471">
          <cell r="B471" t="str">
            <v>1VT250</v>
          </cell>
          <cell r="C471" t="str">
            <v xml:space="preserve">    Adubos</v>
          </cell>
        </row>
        <row r="472">
          <cell r="B472" t="str">
            <v>1VT250</v>
          </cell>
          <cell r="C472" t="str">
            <v xml:space="preserve">    Defensivos</v>
          </cell>
        </row>
        <row r="473">
          <cell r="B473" t="str">
            <v>1VT250</v>
          </cell>
          <cell r="C473" t="str">
            <v xml:space="preserve">    Sementes</v>
          </cell>
        </row>
        <row r="474">
          <cell r="B474" t="str">
            <v>1VT250</v>
          </cell>
          <cell r="C474" t="str">
            <v>Aluguel e Arrendamento</v>
          </cell>
          <cell r="E474">
            <v>0.8</v>
          </cell>
          <cell r="J474">
            <v>7.3361799999999997</v>
          </cell>
          <cell r="K474">
            <v>20.606770000000001</v>
          </cell>
        </row>
        <row r="475">
          <cell r="B475" t="str">
            <v>1VT250</v>
          </cell>
          <cell r="C475" t="str">
            <v>Outros</v>
          </cell>
          <cell r="D475">
            <v>101.62588</v>
          </cell>
          <cell r="E475">
            <v>41.646430000000002</v>
          </cell>
          <cell r="F475">
            <v>0</v>
          </cell>
          <cell r="G475">
            <v>0</v>
          </cell>
          <cell r="H475">
            <v>0</v>
          </cell>
          <cell r="I475">
            <v>60.391240000000003</v>
          </cell>
          <cell r="J475">
            <v>54.380710000000001</v>
          </cell>
          <cell r="K475">
            <v>124.43084</v>
          </cell>
          <cell r="L475">
            <v>-8.4200599999999994</v>
          </cell>
        </row>
        <row r="476">
          <cell r="B476" t="str">
            <v>1VT250</v>
          </cell>
          <cell r="C476" t="str">
            <v>Total</v>
          </cell>
          <cell r="D476">
            <v>108.99805000000001</v>
          </cell>
          <cell r="E476">
            <v>43.3095</v>
          </cell>
          <cell r="F476">
            <v>0</v>
          </cell>
          <cell r="G476">
            <v>0</v>
          </cell>
          <cell r="H476">
            <v>0</v>
          </cell>
          <cell r="I476">
            <v>60.391240000000003</v>
          </cell>
          <cell r="J476">
            <v>63.462499999999999</v>
          </cell>
          <cell r="K476">
            <v>150.39499000000001</v>
          </cell>
          <cell r="L476">
            <v>-7.69475</v>
          </cell>
        </row>
        <row r="477">
          <cell r="B477" t="str">
            <v>1VT450</v>
          </cell>
          <cell r="C477" t="str">
            <v>Gasto com Pessoal</v>
          </cell>
          <cell r="D477">
            <v>107.10355</v>
          </cell>
          <cell r="E477">
            <v>122.36042</v>
          </cell>
          <cell r="F477">
            <v>0</v>
          </cell>
          <cell r="G477">
            <v>0</v>
          </cell>
          <cell r="H477">
            <v>0</v>
          </cell>
          <cell r="I477">
            <v>104.97161</v>
          </cell>
          <cell r="J477">
            <v>97.229029999999995</v>
          </cell>
          <cell r="K477">
            <v>121.27589999999999</v>
          </cell>
          <cell r="L477">
            <v>-28.094059999999999</v>
          </cell>
        </row>
        <row r="478">
          <cell r="B478" t="str">
            <v>1VT450</v>
          </cell>
          <cell r="C478" t="str">
            <v>Audit., Consult. e Serv. de Terc.</v>
          </cell>
          <cell r="D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2.5720000000000001</v>
          </cell>
          <cell r="J478">
            <v>0.14000000000000001</v>
          </cell>
        </row>
        <row r="479">
          <cell r="B479" t="str">
            <v>1VT450</v>
          </cell>
          <cell r="C479" t="str">
            <v>Mecanização</v>
          </cell>
          <cell r="E479">
            <v>0.03</v>
          </cell>
        </row>
        <row r="480">
          <cell r="B480" t="str">
            <v>1VT450</v>
          </cell>
          <cell r="C480" t="str">
            <v xml:space="preserve">    Manutenção</v>
          </cell>
          <cell r="E480">
            <v>0.03</v>
          </cell>
        </row>
        <row r="481">
          <cell r="B481" t="str">
            <v>1VT450</v>
          </cell>
          <cell r="C481" t="str">
            <v xml:space="preserve">    Combustível</v>
          </cell>
        </row>
        <row r="482">
          <cell r="B482" t="str">
            <v>1VT450</v>
          </cell>
          <cell r="C482" t="str">
            <v>Insumos</v>
          </cell>
        </row>
        <row r="483">
          <cell r="B483" t="str">
            <v>1VT450</v>
          </cell>
          <cell r="C483" t="str">
            <v xml:space="preserve">    Adubos</v>
          </cell>
        </row>
        <row r="484">
          <cell r="B484" t="str">
            <v>1VT450</v>
          </cell>
          <cell r="C484" t="str">
            <v xml:space="preserve">    Defensivos</v>
          </cell>
        </row>
        <row r="485">
          <cell r="B485" t="str">
            <v>1VT450</v>
          </cell>
          <cell r="C485" t="str">
            <v xml:space="preserve">    Sementes</v>
          </cell>
        </row>
        <row r="486">
          <cell r="B486" t="str">
            <v>1VT450</v>
          </cell>
          <cell r="C486" t="str">
            <v>Aluguel e Arrendamento</v>
          </cell>
          <cell r="D486">
            <v>6.2</v>
          </cell>
          <cell r="E486">
            <v>0.58299999999999996</v>
          </cell>
          <cell r="F486">
            <v>0</v>
          </cell>
          <cell r="G486">
            <v>0</v>
          </cell>
          <cell r="H486">
            <v>0</v>
          </cell>
          <cell r="I486">
            <v>0.52500000000000002</v>
          </cell>
          <cell r="J486">
            <v>0.52500000000000002</v>
          </cell>
          <cell r="K486">
            <v>1.0349999999999999</v>
          </cell>
          <cell r="L486">
            <v>0.52500000000000002</v>
          </cell>
        </row>
        <row r="487">
          <cell r="B487" t="str">
            <v>1VT450</v>
          </cell>
          <cell r="C487" t="str">
            <v>Outros</v>
          </cell>
          <cell r="D487">
            <v>11.47354</v>
          </cell>
          <cell r="E487">
            <v>2.88991</v>
          </cell>
          <cell r="F487">
            <v>0</v>
          </cell>
          <cell r="G487">
            <v>0</v>
          </cell>
          <cell r="H487">
            <v>0</v>
          </cell>
          <cell r="I487">
            <v>26.894860000000001</v>
          </cell>
          <cell r="J487">
            <v>8.3190100000000005</v>
          </cell>
          <cell r="K487">
            <v>11.28715</v>
          </cell>
          <cell r="L487">
            <v>3.0758700000000001</v>
          </cell>
        </row>
        <row r="488">
          <cell r="B488" t="str">
            <v>1VT450</v>
          </cell>
          <cell r="C488" t="str">
            <v>Total</v>
          </cell>
          <cell r="D488">
            <v>124.77709</v>
          </cell>
          <cell r="E488">
            <v>125.86333</v>
          </cell>
          <cell r="F488">
            <v>0</v>
          </cell>
          <cell r="G488">
            <v>0</v>
          </cell>
          <cell r="H488">
            <v>0</v>
          </cell>
          <cell r="I488">
            <v>134.96347</v>
          </cell>
          <cell r="J488">
            <v>106.21304000000001</v>
          </cell>
          <cell r="K488">
            <v>133.59805</v>
          </cell>
          <cell r="L488">
            <v>-24.493189999999998</v>
          </cell>
        </row>
        <row r="489">
          <cell r="B489" t="str">
            <v>1VT701</v>
          </cell>
          <cell r="C489" t="str">
            <v>Gasto com Pessoal</v>
          </cell>
          <cell r="D489">
            <v>65.628140000000002</v>
          </cell>
          <cell r="E489">
            <v>51.754510000000003</v>
          </cell>
          <cell r="F489">
            <v>68.537189999999995</v>
          </cell>
          <cell r="G489">
            <v>57.838299999999997</v>
          </cell>
          <cell r="H489">
            <v>76.943340000000006</v>
          </cell>
          <cell r="I489">
            <v>63.721939999999996</v>
          </cell>
          <cell r="J489">
            <v>59.03528</v>
          </cell>
          <cell r="K489">
            <v>63.554609999999997</v>
          </cell>
          <cell r="L489">
            <v>0.17529</v>
          </cell>
        </row>
        <row r="490">
          <cell r="B490" t="str">
            <v>1VT701</v>
          </cell>
          <cell r="C490" t="str">
            <v>Audit., Consult. e Serv. de Terc.</v>
          </cell>
          <cell r="D490">
            <v>0.39374999999999999</v>
          </cell>
          <cell r="E490">
            <v>0.48</v>
          </cell>
          <cell r="F490">
            <v>1.875</v>
          </cell>
          <cell r="G490">
            <v>0.5</v>
          </cell>
          <cell r="H490">
            <v>-2.0501499999999999</v>
          </cell>
          <cell r="I490">
            <v>2.2999999999999998</v>
          </cell>
          <cell r="J490">
            <v>1.24</v>
          </cell>
        </row>
        <row r="491">
          <cell r="B491" t="str">
            <v>1VT701</v>
          </cell>
          <cell r="C491" t="str">
            <v>Mecanização</v>
          </cell>
          <cell r="D491">
            <v>15.48451</v>
          </cell>
          <cell r="E491">
            <v>16.698619999999998</v>
          </cell>
          <cell r="F491">
            <v>22.63223</v>
          </cell>
          <cell r="G491">
            <v>16.169830000000001</v>
          </cell>
          <cell r="H491">
            <v>21.841919999999998</v>
          </cell>
          <cell r="I491">
            <v>15.927049999999999</v>
          </cell>
          <cell r="J491">
            <v>16.403680000000001</v>
          </cell>
          <cell r="K491">
            <v>23.464369999999999</v>
          </cell>
          <cell r="L491">
            <v>11.433809999999999</v>
          </cell>
        </row>
        <row r="492">
          <cell r="B492" t="str">
            <v>1VT701</v>
          </cell>
          <cell r="C492" t="str">
            <v xml:space="preserve">    Manutenção</v>
          </cell>
          <cell r="D492">
            <v>1.01027</v>
          </cell>
          <cell r="E492">
            <v>2.9804200000000001</v>
          </cell>
          <cell r="F492">
            <v>9.4519400000000005</v>
          </cell>
          <cell r="G492">
            <v>6.8580899999999998</v>
          </cell>
          <cell r="H492">
            <v>10.62176</v>
          </cell>
          <cell r="I492">
            <v>5.3869899999999999</v>
          </cell>
          <cell r="J492">
            <v>5.2572599999999996</v>
          </cell>
          <cell r="K492">
            <v>10.363770000000001</v>
          </cell>
          <cell r="L492">
            <v>5.4024999999999999</v>
          </cell>
        </row>
        <row r="493">
          <cell r="B493" t="str">
            <v>1VT701</v>
          </cell>
          <cell r="C493" t="str">
            <v xml:space="preserve">    Combustível</v>
          </cell>
          <cell r="D493">
            <v>14.47424</v>
          </cell>
          <cell r="E493">
            <v>13.7182</v>
          </cell>
          <cell r="F493">
            <v>13.180289999999999</v>
          </cell>
          <cell r="G493">
            <v>9.3117400000000004</v>
          </cell>
          <cell r="H493">
            <v>11.22016</v>
          </cell>
          <cell r="I493">
            <v>10.54006</v>
          </cell>
          <cell r="J493">
            <v>11.146420000000001</v>
          </cell>
          <cell r="K493">
            <v>13.1006</v>
          </cell>
          <cell r="L493">
            <v>6.0313100000000004</v>
          </cell>
        </row>
        <row r="494">
          <cell r="B494" t="str">
            <v>1VT701</v>
          </cell>
          <cell r="C494" t="str">
            <v>Insumos</v>
          </cell>
          <cell r="E494">
            <v>1.3944099999999999</v>
          </cell>
          <cell r="F494">
            <v>4.8199999999999996E-3</v>
          </cell>
          <cell r="H494">
            <v>1.51902</v>
          </cell>
          <cell r="J494">
            <v>3.2284000000000002</v>
          </cell>
          <cell r="K494">
            <v>1.3787199999999999</v>
          </cell>
          <cell r="L494">
            <v>0.43518000000000001</v>
          </cell>
        </row>
        <row r="495">
          <cell r="B495" t="str">
            <v>1VT701</v>
          </cell>
          <cell r="C495" t="str">
            <v xml:space="preserve">    Adubos</v>
          </cell>
        </row>
        <row r="496">
          <cell r="B496" t="str">
            <v>1VT701</v>
          </cell>
          <cell r="C496" t="str">
            <v xml:space="preserve">    Defensivos</v>
          </cell>
          <cell r="E496">
            <v>1.3944099999999999</v>
          </cell>
          <cell r="F496">
            <v>4.8199999999999996E-3</v>
          </cell>
          <cell r="H496">
            <v>1.51902</v>
          </cell>
          <cell r="J496">
            <v>3.2284000000000002</v>
          </cell>
          <cell r="K496">
            <v>1.3787199999999999</v>
          </cell>
          <cell r="L496">
            <v>0.43518000000000001</v>
          </cell>
        </row>
        <row r="497">
          <cell r="B497" t="str">
            <v>1VT701</v>
          </cell>
          <cell r="C497" t="str">
            <v xml:space="preserve">    Sementes</v>
          </cell>
        </row>
        <row r="498">
          <cell r="B498" t="str">
            <v>1VT701</v>
          </cell>
          <cell r="C498" t="str">
            <v>Aluguel e Arrendamento</v>
          </cell>
          <cell r="D498">
            <v>0.81352999999999998</v>
          </cell>
          <cell r="E498">
            <v>2.1875300000000002</v>
          </cell>
          <cell r="F498">
            <v>6.1312100000000003</v>
          </cell>
          <cell r="G498">
            <v>3.5615299999999999</v>
          </cell>
          <cell r="H498">
            <v>2.9137200000000001</v>
          </cell>
          <cell r="I498">
            <v>5.6072899999999999</v>
          </cell>
          <cell r="J498">
            <v>2.3319999999999999</v>
          </cell>
          <cell r="K498">
            <v>10.78448</v>
          </cell>
          <cell r="L498">
            <v>0.85</v>
          </cell>
        </row>
        <row r="499">
          <cell r="B499" t="str">
            <v>1VT701</v>
          </cell>
          <cell r="C499" t="str">
            <v>Outros</v>
          </cell>
          <cell r="D499">
            <v>13.267480000000001</v>
          </cell>
          <cell r="E499">
            <v>4.4988000000000001</v>
          </cell>
          <cell r="F499">
            <v>8.5613299999999999</v>
          </cell>
          <cell r="G499">
            <v>7.7927099999999996</v>
          </cell>
          <cell r="H499">
            <v>12.526730000000001</v>
          </cell>
          <cell r="I499">
            <v>5.40299</v>
          </cell>
          <cell r="J499">
            <v>8.3550699999999996</v>
          </cell>
          <cell r="K499">
            <v>9.5784000000000002</v>
          </cell>
          <cell r="L499">
            <v>3.1486100000000001</v>
          </cell>
        </row>
        <row r="500">
          <cell r="B500" t="str">
            <v>1VT701</v>
          </cell>
          <cell r="C500" t="str">
            <v>Total</v>
          </cell>
          <cell r="D500">
            <v>95.587410000000006</v>
          </cell>
          <cell r="E500">
            <v>77.013869999999997</v>
          </cell>
          <cell r="F500">
            <v>107.74178000000001</v>
          </cell>
          <cell r="G500">
            <v>85.862369999999999</v>
          </cell>
          <cell r="H500">
            <v>113.69458</v>
          </cell>
          <cell r="I500">
            <v>92.959270000000004</v>
          </cell>
          <cell r="J500">
            <v>90.594430000000003</v>
          </cell>
          <cell r="K500">
            <v>108.76058</v>
          </cell>
          <cell r="L500">
            <v>16.04289</v>
          </cell>
        </row>
        <row r="501">
          <cell r="B501" t="str">
            <v>2EN391</v>
          </cell>
          <cell r="C501" t="str">
            <v>Gasto com Pessoal</v>
          </cell>
          <cell r="D501">
            <v>27.967030000000001</v>
          </cell>
          <cell r="E501">
            <v>34.574120000000001</v>
          </cell>
          <cell r="F501">
            <v>31.573989999999998</v>
          </cell>
          <cell r="G501">
            <v>42.523299999999999</v>
          </cell>
          <cell r="H501">
            <v>25.40709</v>
          </cell>
          <cell r="I501">
            <v>24.58135</v>
          </cell>
          <cell r="J501">
            <v>24.554960000000001</v>
          </cell>
          <cell r="K501">
            <v>24.388010000000001</v>
          </cell>
        </row>
        <row r="502">
          <cell r="B502" t="str">
            <v>2EN391</v>
          </cell>
          <cell r="C502" t="str">
            <v>Audit., Consult. e Serv. de Terc.</v>
          </cell>
        </row>
        <row r="503">
          <cell r="B503" t="str">
            <v>2EN391</v>
          </cell>
          <cell r="C503" t="str">
            <v>Mecanização</v>
          </cell>
          <cell r="D503">
            <v>0.23946000000000001</v>
          </cell>
          <cell r="E503">
            <v>8.7999999999999995E-2</v>
          </cell>
        </row>
        <row r="504">
          <cell r="B504" t="str">
            <v>2EN391</v>
          </cell>
          <cell r="C504" t="str">
            <v xml:space="preserve">    Manutenção</v>
          </cell>
          <cell r="D504">
            <v>0.23946000000000001</v>
          </cell>
          <cell r="E504">
            <v>8.7999999999999995E-2</v>
          </cell>
        </row>
        <row r="505">
          <cell r="B505" t="str">
            <v>2EN391</v>
          </cell>
          <cell r="C505" t="str">
            <v xml:space="preserve">    Combustível</v>
          </cell>
        </row>
        <row r="506">
          <cell r="B506" t="str">
            <v>2EN391</v>
          </cell>
          <cell r="C506" t="str">
            <v>Insumos</v>
          </cell>
          <cell r="J506">
            <v>3.0929999999999999E-2</v>
          </cell>
        </row>
        <row r="507">
          <cell r="B507" t="str">
            <v>2EN391</v>
          </cell>
          <cell r="C507" t="str">
            <v xml:space="preserve">    Adubos</v>
          </cell>
        </row>
        <row r="508">
          <cell r="B508" t="str">
            <v>2EN391</v>
          </cell>
          <cell r="C508" t="str">
            <v xml:space="preserve">    Defensivos</v>
          </cell>
          <cell r="J508">
            <v>3.0929999999999999E-2</v>
          </cell>
        </row>
        <row r="509">
          <cell r="B509" t="str">
            <v>2EN391</v>
          </cell>
          <cell r="C509" t="str">
            <v xml:space="preserve">    Sementes</v>
          </cell>
        </row>
        <row r="510">
          <cell r="B510" t="str">
            <v>2EN391</v>
          </cell>
          <cell r="C510" t="str">
            <v>Aluguel e Arrendamento</v>
          </cell>
        </row>
        <row r="511">
          <cell r="B511" t="str">
            <v>2EN391</v>
          </cell>
          <cell r="C511" t="str">
            <v>Outros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0.20336000000000001</v>
          </cell>
        </row>
        <row r="512">
          <cell r="B512" t="str">
            <v>2EN391</v>
          </cell>
          <cell r="C512" t="str">
            <v>Total</v>
          </cell>
          <cell r="D512">
            <v>28.206489999999999</v>
          </cell>
          <cell r="E512">
            <v>34.662120000000002</v>
          </cell>
          <cell r="F512">
            <v>31.573989999999998</v>
          </cell>
          <cell r="G512">
            <v>42.523299999999999</v>
          </cell>
          <cell r="H512">
            <v>25.40709</v>
          </cell>
          <cell r="I512">
            <v>24.58135</v>
          </cell>
          <cell r="J512">
            <v>24.585889999999999</v>
          </cell>
          <cell r="K512">
            <v>24.591370000000001</v>
          </cell>
        </row>
        <row r="513">
          <cell r="B513" t="str">
            <v>2EN394</v>
          </cell>
          <cell r="C513" t="str">
            <v>Gasto com Pessoal</v>
          </cell>
        </row>
        <row r="514">
          <cell r="B514" t="str">
            <v>2EN394</v>
          </cell>
          <cell r="C514" t="str">
            <v>Audit., Consult. e Serv. de Terc.</v>
          </cell>
        </row>
        <row r="515">
          <cell r="B515" t="str">
            <v>2EN394</v>
          </cell>
          <cell r="C515" t="str">
            <v>Mecanização</v>
          </cell>
        </row>
        <row r="516">
          <cell r="B516" t="str">
            <v>2EN394</v>
          </cell>
          <cell r="C516" t="str">
            <v xml:space="preserve">    Manutenção</v>
          </cell>
        </row>
        <row r="517">
          <cell r="B517" t="str">
            <v>2EN394</v>
          </cell>
          <cell r="C517" t="str">
            <v xml:space="preserve">    Combustível</v>
          </cell>
        </row>
        <row r="518">
          <cell r="B518" t="str">
            <v>2EN394</v>
          </cell>
          <cell r="C518" t="str">
            <v>Insumos</v>
          </cell>
        </row>
        <row r="519">
          <cell r="B519" t="str">
            <v>2EN394</v>
          </cell>
          <cell r="C519" t="str">
            <v xml:space="preserve">    Adubos</v>
          </cell>
        </row>
        <row r="520">
          <cell r="B520" t="str">
            <v>2EN394</v>
          </cell>
          <cell r="C520" t="str">
            <v xml:space="preserve">    Defensivos</v>
          </cell>
        </row>
        <row r="521">
          <cell r="B521" t="str">
            <v>2EN394</v>
          </cell>
          <cell r="C521" t="str">
            <v xml:space="preserve">    Sementes</v>
          </cell>
        </row>
        <row r="522">
          <cell r="B522" t="str">
            <v>2EN394</v>
          </cell>
          <cell r="C522" t="str">
            <v>Aluguel e Arrendamento</v>
          </cell>
        </row>
        <row r="523">
          <cell r="B523" t="str">
            <v>2EN394</v>
          </cell>
          <cell r="C523" t="str">
            <v>Outros</v>
          </cell>
          <cell r="F523">
            <v>0.71401000000000003</v>
          </cell>
          <cell r="G523">
            <v>0.81767999999999996</v>
          </cell>
        </row>
        <row r="524">
          <cell r="B524" t="str">
            <v>2EN394</v>
          </cell>
          <cell r="C524" t="str">
            <v>Total</v>
          </cell>
          <cell r="F524">
            <v>0.71401000000000003</v>
          </cell>
          <cell r="G524">
            <v>0.81767999999999996</v>
          </cell>
        </row>
        <row r="525">
          <cell r="B525" t="str">
            <v>2IT391</v>
          </cell>
          <cell r="C525" t="str">
            <v>Gasto com Pessoal</v>
          </cell>
          <cell r="D525">
            <v>28.39602</v>
          </cell>
          <cell r="E525">
            <v>28.230689999999999</v>
          </cell>
          <cell r="F525">
            <v>25.767160000000001</v>
          </cell>
          <cell r="G525">
            <v>31.62527</v>
          </cell>
          <cell r="H525">
            <v>29.050329999999999</v>
          </cell>
          <cell r="I525">
            <v>30.334109999999999</v>
          </cell>
          <cell r="J525">
            <v>31.799890000000001</v>
          </cell>
          <cell r="K525">
            <v>30.380230000000001</v>
          </cell>
          <cell r="L525">
            <v>-0.25673000000000001</v>
          </cell>
        </row>
        <row r="526">
          <cell r="B526" t="str">
            <v>2IT391</v>
          </cell>
          <cell r="C526" t="str">
            <v>Audit., Consult. e Serv. de Terc.</v>
          </cell>
          <cell r="H526">
            <v>8.9330000000000007E-2</v>
          </cell>
          <cell r="J526">
            <v>2</v>
          </cell>
        </row>
        <row r="527">
          <cell r="B527" t="str">
            <v>2IT391</v>
          </cell>
          <cell r="C527" t="str">
            <v>Mecanização</v>
          </cell>
          <cell r="D527">
            <v>8.8518000000000008</v>
          </cell>
          <cell r="E527">
            <v>12.878769999999999</v>
          </cell>
          <cell r="F527">
            <v>14.757210000000001</v>
          </cell>
          <cell r="G527">
            <v>14.205539999999999</v>
          </cell>
          <cell r="H527">
            <v>14.14555</v>
          </cell>
          <cell r="I527">
            <v>21.752400000000002</v>
          </cell>
          <cell r="J527">
            <v>14.093859999999999</v>
          </cell>
          <cell r="K527">
            <v>28.21855</v>
          </cell>
          <cell r="L527">
            <v>2.9819200000000001</v>
          </cell>
        </row>
        <row r="528">
          <cell r="B528" t="str">
            <v>2IT391</v>
          </cell>
          <cell r="C528" t="str">
            <v xml:space="preserve">    Manutenção</v>
          </cell>
          <cell r="D528">
            <v>2.6485799999999999</v>
          </cell>
          <cell r="E528">
            <v>2.1417000000000002</v>
          </cell>
          <cell r="F528">
            <v>9.2337900000000008</v>
          </cell>
          <cell r="G528">
            <v>9.5037599999999998</v>
          </cell>
          <cell r="H528">
            <v>5.1122100000000001</v>
          </cell>
          <cell r="I528">
            <v>18.181799999999999</v>
          </cell>
          <cell r="J528">
            <v>10.778740000000001</v>
          </cell>
          <cell r="K528">
            <v>20.475110000000001</v>
          </cell>
          <cell r="L528">
            <v>1.04192</v>
          </cell>
        </row>
        <row r="529">
          <cell r="B529" t="str">
            <v>2IT391</v>
          </cell>
          <cell r="C529" t="str">
            <v xml:space="preserve">    Combustível</v>
          </cell>
          <cell r="D529">
            <v>6.20322</v>
          </cell>
          <cell r="E529">
            <v>10.737069999999999</v>
          </cell>
          <cell r="F529">
            <v>5.5234199999999998</v>
          </cell>
          <cell r="G529">
            <v>4.7017800000000003</v>
          </cell>
          <cell r="H529">
            <v>9.0333400000000008</v>
          </cell>
          <cell r="I529">
            <v>3.5706000000000002</v>
          </cell>
          <cell r="J529">
            <v>3.3151199999999998</v>
          </cell>
          <cell r="K529">
            <v>7.7434399999999997</v>
          </cell>
          <cell r="L529">
            <v>1.94</v>
          </cell>
        </row>
        <row r="530">
          <cell r="B530" t="str">
            <v>2IT391</v>
          </cell>
          <cell r="C530" t="str">
            <v>Insumos</v>
          </cell>
        </row>
        <row r="531">
          <cell r="B531" t="str">
            <v>2IT391</v>
          </cell>
          <cell r="C531" t="str">
            <v xml:space="preserve">    Adubos</v>
          </cell>
        </row>
        <row r="532">
          <cell r="B532" t="str">
            <v>2IT391</v>
          </cell>
          <cell r="C532" t="str">
            <v xml:space="preserve">    Defensivos</v>
          </cell>
        </row>
        <row r="533">
          <cell r="B533" t="str">
            <v>2IT391</v>
          </cell>
          <cell r="C533" t="str">
            <v xml:space="preserve">    Sementes</v>
          </cell>
        </row>
        <row r="534">
          <cell r="B534" t="str">
            <v>2IT391</v>
          </cell>
          <cell r="C534" t="str">
            <v>Aluguel e Arrendamento</v>
          </cell>
          <cell r="D534">
            <v>0</v>
          </cell>
          <cell r="I534">
            <v>1.13564</v>
          </cell>
          <cell r="J534">
            <v>1.0463199999999999</v>
          </cell>
          <cell r="K534">
            <v>1.2381200000000001</v>
          </cell>
        </row>
        <row r="535">
          <cell r="B535" t="str">
            <v>2IT391</v>
          </cell>
          <cell r="C535" t="str">
            <v>Outros</v>
          </cell>
          <cell r="D535">
            <v>8.4749400000000001</v>
          </cell>
          <cell r="E535">
            <v>1.81532</v>
          </cell>
          <cell r="F535">
            <v>3.6728499999999999</v>
          </cell>
          <cell r="G535">
            <v>3.0097100000000001</v>
          </cell>
          <cell r="H535">
            <v>4.0490899999999996</v>
          </cell>
          <cell r="I535">
            <v>2.4009999999999998</v>
          </cell>
          <cell r="J535">
            <v>5.7040899999999999</v>
          </cell>
          <cell r="K535">
            <v>4.9782900000000003</v>
          </cell>
          <cell r="L535">
            <v>0.37419000000000002</v>
          </cell>
        </row>
        <row r="536">
          <cell r="B536" t="str">
            <v>2IT391</v>
          </cell>
          <cell r="C536" t="str">
            <v>Total</v>
          </cell>
          <cell r="D536">
            <v>45.722760000000001</v>
          </cell>
          <cell r="E536">
            <v>42.924779999999998</v>
          </cell>
          <cell r="F536">
            <v>44.197220000000002</v>
          </cell>
          <cell r="G536">
            <v>48.840519999999998</v>
          </cell>
          <cell r="H536">
            <v>47.334299999999999</v>
          </cell>
          <cell r="I536">
            <v>55.623150000000003</v>
          </cell>
          <cell r="J536">
            <v>54.644159999999999</v>
          </cell>
          <cell r="K536">
            <v>64.815190000000001</v>
          </cell>
          <cell r="L536">
            <v>3.09938</v>
          </cell>
        </row>
        <row r="537">
          <cell r="B537" t="str">
            <v>2IT393</v>
          </cell>
          <cell r="C537" t="str">
            <v>Gasto com Pessoal</v>
          </cell>
        </row>
        <row r="538">
          <cell r="B538" t="str">
            <v>2IT393</v>
          </cell>
          <cell r="C538" t="str">
            <v>Audit., Consult. e Serv. de Terc.</v>
          </cell>
          <cell r="E538">
            <v>20.150099999999998</v>
          </cell>
          <cell r="F538">
            <v>20.259899999999998</v>
          </cell>
          <cell r="G538">
            <v>15.104699999999999</v>
          </cell>
          <cell r="H538">
            <v>12.4155</v>
          </cell>
          <cell r="I538">
            <v>7.5420299999999996</v>
          </cell>
          <cell r="J538">
            <v>10.09257</v>
          </cell>
          <cell r="K538">
            <v>35.808</v>
          </cell>
        </row>
        <row r="539">
          <cell r="B539" t="str">
            <v>2IT393</v>
          </cell>
          <cell r="C539" t="str">
            <v>Mecanização</v>
          </cell>
        </row>
        <row r="540">
          <cell r="B540" t="str">
            <v>2IT393</v>
          </cell>
          <cell r="C540" t="str">
            <v xml:space="preserve">    Manutenção</v>
          </cell>
        </row>
        <row r="541">
          <cell r="B541" t="str">
            <v>2IT393</v>
          </cell>
          <cell r="C541" t="str">
            <v xml:space="preserve">    Combustível</v>
          </cell>
        </row>
        <row r="542">
          <cell r="B542" t="str">
            <v>2IT393</v>
          </cell>
          <cell r="C542" t="str">
            <v>Insumos</v>
          </cell>
        </row>
        <row r="543">
          <cell r="B543" t="str">
            <v>2IT393</v>
          </cell>
          <cell r="C543" t="str">
            <v xml:space="preserve">    Adubos</v>
          </cell>
        </row>
        <row r="544">
          <cell r="B544" t="str">
            <v>2IT393</v>
          </cell>
          <cell r="C544" t="str">
            <v xml:space="preserve">    Defensivos</v>
          </cell>
        </row>
        <row r="545">
          <cell r="B545" t="str">
            <v>2IT393</v>
          </cell>
          <cell r="C545" t="str">
            <v xml:space="preserve">    Sementes</v>
          </cell>
        </row>
        <row r="546">
          <cell r="B546" t="str">
            <v>2IT393</v>
          </cell>
          <cell r="C546" t="str">
            <v>Aluguel e Arrendamento</v>
          </cell>
        </row>
        <row r="547">
          <cell r="B547" t="str">
            <v>2IT393</v>
          </cell>
          <cell r="C547" t="str">
            <v>Outros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B548" t="str">
            <v>2IT393</v>
          </cell>
          <cell r="C548" t="str">
            <v>Total</v>
          </cell>
          <cell r="E548">
            <v>20.150099999999998</v>
          </cell>
          <cell r="F548">
            <v>20.259899999999998</v>
          </cell>
          <cell r="G548">
            <v>15.104699999999999</v>
          </cell>
          <cell r="H548">
            <v>12.4155</v>
          </cell>
          <cell r="I548">
            <v>7.5420299999999996</v>
          </cell>
          <cell r="J548">
            <v>10.09257</v>
          </cell>
          <cell r="K548">
            <v>35.808</v>
          </cell>
        </row>
        <row r="549">
          <cell r="B549" t="str">
            <v>2IT394</v>
          </cell>
          <cell r="C549" t="str">
            <v>Gasto com Pessoal</v>
          </cell>
          <cell r="D549">
            <v>7.2831900000000003</v>
          </cell>
          <cell r="E549">
            <v>7.93424</v>
          </cell>
          <cell r="F549">
            <v>9.3833599999999997</v>
          </cell>
          <cell r="G549">
            <v>8.1714400000000005</v>
          </cell>
          <cell r="H549">
            <v>8.3617500000000007</v>
          </cell>
          <cell r="I549">
            <v>8.1890499999999999</v>
          </cell>
          <cell r="J549">
            <v>7.8985200000000004</v>
          </cell>
          <cell r="K549">
            <v>8.1052</v>
          </cell>
          <cell r="L549">
            <v>0.17529</v>
          </cell>
        </row>
        <row r="550">
          <cell r="B550" t="str">
            <v>2IT394</v>
          </cell>
          <cell r="C550" t="str">
            <v>Audit., Consult. e Serv. de Terc.</v>
          </cell>
          <cell r="D550">
            <v>0.63338000000000005</v>
          </cell>
        </row>
        <row r="551">
          <cell r="B551" t="str">
            <v>2IT394</v>
          </cell>
          <cell r="C551" t="str">
            <v>Mecanização</v>
          </cell>
          <cell r="D551">
            <v>6.0060000000000002E-2</v>
          </cell>
        </row>
        <row r="552">
          <cell r="B552" t="str">
            <v>2IT394</v>
          </cell>
          <cell r="C552" t="str">
            <v xml:space="preserve">    Manutenção</v>
          </cell>
          <cell r="D552">
            <v>6.0060000000000002E-2</v>
          </cell>
        </row>
        <row r="553">
          <cell r="B553" t="str">
            <v>2IT394</v>
          </cell>
          <cell r="C553" t="str">
            <v xml:space="preserve">    Combustível</v>
          </cell>
        </row>
        <row r="554">
          <cell r="B554" t="str">
            <v>2IT394</v>
          </cell>
          <cell r="C554" t="str">
            <v>Insumos</v>
          </cell>
        </row>
        <row r="555">
          <cell r="B555" t="str">
            <v>2IT394</v>
          </cell>
          <cell r="C555" t="str">
            <v xml:space="preserve">    Adubos</v>
          </cell>
        </row>
        <row r="556">
          <cell r="B556" t="str">
            <v>2IT394</v>
          </cell>
          <cell r="C556" t="str">
            <v xml:space="preserve">    Defensivos</v>
          </cell>
        </row>
        <row r="557">
          <cell r="B557" t="str">
            <v>2IT394</v>
          </cell>
          <cell r="C557" t="str">
            <v xml:space="preserve">    Sementes</v>
          </cell>
        </row>
        <row r="558">
          <cell r="B558" t="str">
            <v>2IT394</v>
          </cell>
          <cell r="C558" t="str">
            <v>Aluguel e Arrendamento</v>
          </cell>
          <cell r="D558">
            <v>0.91</v>
          </cell>
          <cell r="E558">
            <v>0.91</v>
          </cell>
          <cell r="F558">
            <v>0.91</v>
          </cell>
          <cell r="G558">
            <v>0.91</v>
          </cell>
          <cell r="I558">
            <v>1.57</v>
          </cell>
          <cell r="J558">
            <v>0.91</v>
          </cell>
          <cell r="K558">
            <v>1.01251</v>
          </cell>
        </row>
        <row r="559">
          <cell r="B559" t="str">
            <v>2IT394</v>
          </cell>
          <cell r="C559" t="str">
            <v>Outros</v>
          </cell>
          <cell r="D559">
            <v>0.53332999999999997</v>
          </cell>
          <cell r="E559">
            <v>6.6390000000000005E-2</v>
          </cell>
          <cell r="F559">
            <v>0.82589999999999997</v>
          </cell>
          <cell r="G559">
            <v>1.0461499999999999</v>
          </cell>
          <cell r="H559">
            <v>0.74541999999999997</v>
          </cell>
          <cell r="I559">
            <v>2.1340300000000001</v>
          </cell>
          <cell r="J559">
            <v>1.9678500000000001</v>
          </cell>
          <cell r="K559">
            <v>2.8195800000000002</v>
          </cell>
          <cell r="L559">
            <v>0.87522</v>
          </cell>
        </row>
        <row r="560">
          <cell r="B560" t="str">
            <v>2IT394</v>
          </cell>
          <cell r="C560" t="str">
            <v>Total</v>
          </cell>
          <cell r="D560">
            <v>9.4199599999999997</v>
          </cell>
          <cell r="E560">
            <v>8.9106299999999994</v>
          </cell>
          <cell r="F560">
            <v>11.119260000000001</v>
          </cell>
          <cell r="G560">
            <v>10.12759</v>
          </cell>
          <cell r="H560">
            <v>9.10717</v>
          </cell>
          <cell r="I560">
            <v>11.893079999999999</v>
          </cell>
          <cell r="J560">
            <v>10.77637</v>
          </cell>
          <cell r="K560">
            <v>11.937290000000001</v>
          </cell>
          <cell r="L560">
            <v>1.0505100000000001</v>
          </cell>
        </row>
        <row r="561">
          <cell r="B561" t="str">
            <v>3EN470</v>
          </cell>
          <cell r="C561" t="str">
            <v>Gasto com Pessoal</v>
          </cell>
          <cell r="D561">
            <v>4.6818299999999997</v>
          </cell>
          <cell r="E561">
            <v>4.9576399999999996</v>
          </cell>
          <cell r="F561">
            <v>4.2233999999999998</v>
          </cell>
          <cell r="G561">
            <v>5.2640900000000004</v>
          </cell>
          <cell r="H561">
            <v>4.7572200000000002</v>
          </cell>
          <cell r="I561">
            <v>4.5170000000000003</v>
          </cell>
          <cell r="J561">
            <v>5.2920999999999996</v>
          </cell>
          <cell r="K561">
            <v>5.5468000000000002</v>
          </cell>
        </row>
        <row r="562">
          <cell r="B562" t="str">
            <v>3EN470</v>
          </cell>
          <cell r="C562" t="str">
            <v>Audit., Consult. e Serv. de Terc.</v>
          </cell>
        </row>
        <row r="563">
          <cell r="B563" t="str">
            <v>3EN470</v>
          </cell>
          <cell r="C563" t="str">
            <v>Mecanização</v>
          </cell>
          <cell r="G563">
            <v>0.14699999999999999</v>
          </cell>
          <cell r="J563">
            <v>1.385</v>
          </cell>
          <cell r="K563">
            <v>2.02</v>
          </cell>
        </row>
        <row r="564">
          <cell r="B564" t="str">
            <v>3EN470</v>
          </cell>
          <cell r="C564" t="str">
            <v xml:space="preserve">    Manutenção</v>
          </cell>
          <cell r="G564">
            <v>0.14699999999999999</v>
          </cell>
          <cell r="J564">
            <v>1.385</v>
          </cell>
          <cell r="K564">
            <v>2.02</v>
          </cell>
        </row>
        <row r="565">
          <cell r="B565" t="str">
            <v>3EN470</v>
          </cell>
          <cell r="C565" t="str">
            <v xml:space="preserve">    Combustível</v>
          </cell>
        </row>
        <row r="566">
          <cell r="B566" t="str">
            <v>3EN470</v>
          </cell>
          <cell r="C566" t="str">
            <v>Insumos</v>
          </cell>
          <cell r="D566">
            <v>1.49621</v>
          </cell>
          <cell r="E566">
            <v>4.3512599999999999</v>
          </cell>
          <cell r="F566">
            <v>2.3282600000000002</v>
          </cell>
          <cell r="G566">
            <v>0.58757999999999999</v>
          </cell>
          <cell r="H566">
            <v>1.4152199999999999</v>
          </cell>
          <cell r="I566">
            <v>2.02651</v>
          </cell>
          <cell r="J566">
            <v>2.5391900000000001</v>
          </cell>
          <cell r="K566">
            <v>2.5070000000000001</v>
          </cell>
          <cell r="L566">
            <v>0.52746000000000004</v>
          </cell>
        </row>
        <row r="567">
          <cell r="B567" t="str">
            <v>3EN470</v>
          </cell>
          <cell r="C567" t="str">
            <v xml:space="preserve">    Adubos</v>
          </cell>
        </row>
        <row r="568">
          <cell r="B568" t="str">
            <v>3EN470</v>
          </cell>
          <cell r="C568" t="str">
            <v xml:space="preserve">    Defensivos</v>
          </cell>
          <cell r="D568">
            <v>1.49621</v>
          </cell>
          <cell r="E568">
            <v>4.3512599999999999</v>
          </cell>
          <cell r="F568">
            <v>2.3282600000000002</v>
          </cell>
          <cell r="G568">
            <v>0.58757999999999999</v>
          </cell>
          <cell r="H568">
            <v>1.4152199999999999</v>
          </cell>
          <cell r="I568">
            <v>2.02651</v>
          </cell>
          <cell r="J568">
            <v>2.5391900000000001</v>
          </cell>
          <cell r="K568">
            <v>2.5070000000000001</v>
          </cell>
          <cell r="L568">
            <v>0.52746000000000004</v>
          </cell>
        </row>
        <row r="569">
          <cell r="B569" t="str">
            <v>3EN470</v>
          </cell>
          <cell r="C569" t="str">
            <v xml:space="preserve">    Sementes</v>
          </cell>
        </row>
        <row r="570">
          <cell r="B570" t="str">
            <v>3EN470</v>
          </cell>
          <cell r="C570" t="str">
            <v>Aluguel e Arrendamento</v>
          </cell>
        </row>
        <row r="571">
          <cell r="B571" t="str">
            <v>3EN470</v>
          </cell>
          <cell r="C571" t="str">
            <v>Outros</v>
          </cell>
          <cell r="D571">
            <v>0.74485000000000001</v>
          </cell>
          <cell r="E571">
            <v>2.1797499999999999</v>
          </cell>
          <cell r="F571">
            <v>1.6060000000000001</v>
          </cell>
          <cell r="G571">
            <v>2.35</v>
          </cell>
          <cell r="H571">
            <v>0.38800000000000001</v>
          </cell>
          <cell r="I571">
            <v>0.57521999999999995</v>
          </cell>
          <cell r="J571">
            <v>0.87280999999999997</v>
          </cell>
          <cell r="K571">
            <v>2.6179399999999999</v>
          </cell>
          <cell r="L571">
            <v>0</v>
          </cell>
        </row>
        <row r="572">
          <cell r="B572" t="str">
            <v>3EN470</v>
          </cell>
          <cell r="C572" t="str">
            <v>Total</v>
          </cell>
          <cell r="D572">
            <v>6.9228899999999998</v>
          </cell>
          <cell r="E572">
            <v>11.48865</v>
          </cell>
          <cell r="F572">
            <v>8.1576599999999999</v>
          </cell>
          <cell r="G572">
            <v>8.3486700000000003</v>
          </cell>
          <cell r="H572">
            <v>6.5604399999999998</v>
          </cell>
          <cell r="I572">
            <v>7.1187300000000002</v>
          </cell>
          <cell r="J572">
            <v>10.0891</v>
          </cell>
          <cell r="K572">
            <v>12.691739999999999</v>
          </cell>
          <cell r="L572">
            <v>0.52746000000000004</v>
          </cell>
        </row>
        <row r="573">
          <cell r="B573" t="str">
            <v>3EN530</v>
          </cell>
          <cell r="C573" t="str">
            <v>Gasto com Pessoal</v>
          </cell>
          <cell r="D573">
            <v>6.5266200000000003</v>
          </cell>
          <cell r="E573">
            <v>7.2406100000000002</v>
          </cell>
          <cell r="F573">
            <v>6.09246</v>
          </cell>
          <cell r="G573">
            <v>6.0228700000000002</v>
          </cell>
          <cell r="H573">
            <v>5.6401399999999997</v>
          </cell>
          <cell r="I573">
            <v>6.4341600000000003</v>
          </cell>
          <cell r="J573">
            <v>6.2153200000000002</v>
          </cell>
          <cell r="K573">
            <v>6.1410999999999998</v>
          </cell>
        </row>
        <row r="574">
          <cell r="B574" t="str">
            <v>3EN530</v>
          </cell>
          <cell r="C574" t="str">
            <v>Audit., Consult. e Serv. de Terc.</v>
          </cell>
        </row>
        <row r="575">
          <cell r="B575" t="str">
            <v>3EN530</v>
          </cell>
          <cell r="C575" t="str">
            <v>Mecanização</v>
          </cell>
          <cell r="D575">
            <v>2.7999999999999998E-4</v>
          </cell>
          <cell r="E575">
            <v>0.3745</v>
          </cell>
        </row>
        <row r="576">
          <cell r="B576" t="str">
            <v>3EN530</v>
          </cell>
          <cell r="C576" t="str">
            <v xml:space="preserve">    Manutenção</v>
          </cell>
          <cell r="D576">
            <v>2.7999999999999998E-4</v>
          </cell>
          <cell r="E576">
            <v>0.3745</v>
          </cell>
        </row>
        <row r="577">
          <cell r="B577" t="str">
            <v>3EN530</v>
          </cell>
          <cell r="C577" t="str">
            <v xml:space="preserve">    Combustível</v>
          </cell>
        </row>
        <row r="578">
          <cell r="B578" t="str">
            <v>3EN530</v>
          </cell>
          <cell r="C578" t="str">
            <v>Insumos</v>
          </cell>
          <cell r="D578">
            <v>1.2530699999999999</v>
          </cell>
          <cell r="E578">
            <v>12.32672</v>
          </cell>
          <cell r="F578">
            <v>4.5714600000000001</v>
          </cell>
          <cell r="G578">
            <v>1.4119900000000001</v>
          </cell>
          <cell r="H578">
            <v>4.0136599999999998</v>
          </cell>
          <cell r="I578">
            <v>3.65327</v>
          </cell>
          <cell r="J578">
            <v>4.2392899999999996</v>
          </cell>
          <cell r="K578">
            <v>3.9411399999999999</v>
          </cell>
          <cell r="L578">
            <v>0.69626999999999994</v>
          </cell>
        </row>
        <row r="579">
          <cell r="B579" t="str">
            <v>3EN530</v>
          </cell>
          <cell r="C579" t="str">
            <v xml:space="preserve">    Adubos</v>
          </cell>
        </row>
        <row r="580">
          <cell r="B580" t="str">
            <v>3EN530</v>
          </cell>
          <cell r="C580" t="str">
            <v xml:space="preserve">    Defensivos</v>
          </cell>
          <cell r="D580">
            <v>1.2530699999999999</v>
          </cell>
          <cell r="E580">
            <v>12.32672</v>
          </cell>
          <cell r="F580">
            <v>4.5714600000000001</v>
          </cell>
          <cell r="G580">
            <v>1.4119900000000001</v>
          </cell>
          <cell r="H580">
            <v>4.0136599999999998</v>
          </cell>
          <cell r="I580">
            <v>3.65327</v>
          </cell>
          <cell r="J580">
            <v>4.2392899999999996</v>
          </cell>
          <cell r="K580">
            <v>3.9411399999999999</v>
          </cell>
          <cell r="L580">
            <v>0.69626999999999994</v>
          </cell>
        </row>
        <row r="581">
          <cell r="B581" t="str">
            <v>3EN530</v>
          </cell>
          <cell r="C581" t="str">
            <v xml:space="preserve">    Sementes</v>
          </cell>
        </row>
        <row r="582">
          <cell r="B582" t="str">
            <v>3EN530</v>
          </cell>
          <cell r="C582" t="str">
            <v>Aluguel e Arrendamento</v>
          </cell>
        </row>
        <row r="583">
          <cell r="B583" t="str">
            <v>3EN530</v>
          </cell>
          <cell r="C583" t="str">
            <v>Outros</v>
          </cell>
          <cell r="D583">
            <v>7.714E-2</v>
          </cell>
          <cell r="E583">
            <v>0</v>
          </cell>
          <cell r="F583">
            <v>0</v>
          </cell>
          <cell r="G583">
            <v>0.12941</v>
          </cell>
          <cell r="H583">
            <v>7.5700000000000003E-2</v>
          </cell>
          <cell r="I583">
            <v>0</v>
          </cell>
          <cell r="J583">
            <v>7.1999999999999998E-3</v>
          </cell>
          <cell r="K583">
            <v>0</v>
          </cell>
          <cell r="L583">
            <v>0</v>
          </cell>
        </row>
        <row r="584">
          <cell r="B584" t="str">
            <v>3EN530</v>
          </cell>
          <cell r="C584" t="str">
            <v>Total</v>
          </cell>
          <cell r="D584">
            <v>7.8571099999999996</v>
          </cell>
          <cell r="E584">
            <v>19.94183</v>
          </cell>
          <cell r="F584">
            <v>10.663919999999999</v>
          </cell>
          <cell r="G584">
            <v>7.5642699999999996</v>
          </cell>
          <cell r="H584">
            <v>9.7294999999999998</v>
          </cell>
          <cell r="I584">
            <v>10.087429999999999</v>
          </cell>
          <cell r="J584">
            <v>10.46181</v>
          </cell>
          <cell r="K584">
            <v>10.082240000000001</v>
          </cell>
          <cell r="L584">
            <v>0.69626999999999994</v>
          </cell>
        </row>
        <row r="585">
          <cell r="B585" t="str">
            <v>3IT470</v>
          </cell>
          <cell r="C585" t="str">
            <v>Gasto com Pessoal</v>
          </cell>
          <cell r="D585">
            <v>2.7093099999999999</v>
          </cell>
          <cell r="E585">
            <v>5.0596300000000003</v>
          </cell>
          <cell r="F585">
            <v>3.0442399999999998</v>
          </cell>
          <cell r="G585">
            <v>3.5657000000000001</v>
          </cell>
          <cell r="H585">
            <v>5.9376100000000003</v>
          </cell>
          <cell r="I585">
            <v>5.1809099999999999</v>
          </cell>
          <cell r="J585">
            <v>8.3132800000000007</v>
          </cell>
          <cell r="K585">
            <v>9.9984800000000007</v>
          </cell>
          <cell r="L585">
            <v>-0.39206999999999997</v>
          </cell>
        </row>
        <row r="586">
          <cell r="B586" t="str">
            <v>3IT470</v>
          </cell>
          <cell r="C586" t="str">
            <v>Audit., Consult. e Serv. de Terc.</v>
          </cell>
          <cell r="E586">
            <v>1.05</v>
          </cell>
        </row>
        <row r="587">
          <cell r="B587" t="str">
            <v>3IT470</v>
          </cell>
          <cell r="C587" t="str">
            <v>Mecanização</v>
          </cell>
          <cell r="D587">
            <v>0.27244000000000002</v>
          </cell>
          <cell r="E587">
            <v>0.61109999999999998</v>
          </cell>
          <cell r="I587">
            <v>8.4000000000000003E-4</v>
          </cell>
          <cell r="J587">
            <v>13.43342</v>
          </cell>
          <cell r="K587">
            <v>4.2599999999999999E-2</v>
          </cell>
          <cell r="L587">
            <v>0.254</v>
          </cell>
        </row>
        <row r="588">
          <cell r="B588" t="str">
            <v>3IT470</v>
          </cell>
          <cell r="C588" t="str">
            <v xml:space="preserve">    Manutenção</v>
          </cell>
          <cell r="D588">
            <v>0.27244000000000002</v>
          </cell>
          <cell r="E588">
            <v>0.61109999999999998</v>
          </cell>
          <cell r="I588">
            <v>8.4000000000000003E-4</v>
          </cell>
          <cell r="J588">
            <v>13.43342</v>
          </cell>
          <cell r="K588">
            <v>4.2599999999999999E-2</v>
          </cell>
          <cell r="L588">
            <v>0.254</v>
          </cell>
        </row>
        <row r="589">
          <cell r="B589" t="str">
            <v>3IT470</v>
          </cell>
          <cell r="C589" t="str">
            <v xml:space="preserve">    Combustível</v>
          </cell>
        </row>
        <row r="590">
          <cell r="B590" t="str">
            <v>3IT470</v>
          </cell>
          <cell r="C590" t="str">
            <v>Insumos</v>
          </cell>
          <cell r="D590">
            <v>1.31938</v>
          </cell>
          <cell r="E590">
            <v>0.4032</v>
          </cell>
          <cell r="F590">
            <v>0.46366000000000002</v>
          </cell>
          <cell r="G590">
            <v>3.6049999999999999E-2</v>
          </cell>
          <cell r="H590">
            <v>0.80661000000000005</v>
          </cell>
          <cell r="I590">
            <v>0.65881000000000001</v>
          </cell>
          <cell r="J590">
            <v>1.4661299999999999</v>
          </cell>
          <cell r="K590">
            <v>0.87931000000000004</v>
          </cell>
          <cell r="L590">
            <v>1.10162</v>
          </cell>
        </row>
        <row r="591">
          <cell r="B591" t="str">
            <v>3IT470</v>
          </cell>
          <cell r="C591" t="str">
            <v xml:space="preserve">    Adubos</v>
          </cell>
        </row>
        <row r="592">
          <cell r="B592" t="str">
            <v>3IT470</v>
          </cell>
          <cell r="C592" t="str">
            <v xml:space="preserve">    Defensivos</v>
          </cell>
          <cell r="D592">
            <v>1.31938</v>
          </cell>
          <cell r="E592">
            <v>0.4032</v>
          </cell>
          <cell r="F592">
            <v>0.46366000000000002</v>
          </cell>
          <cell r="G592">
            <v>3.6049999999999999E-2</v>
          </cell>
          <cell r="H592">
            <v>0.80661000000000005</v>
          </cell>
          <cell r="I592">
            <v>0.65881000000000001</v>
          </cell>
          <cell r="J592">
            <v>1.4661299999999999</v>
          </cell>
          <cell r="K592">
            <v>0.87931000000000004</v>
          </cell>
          <cell r="L592">
            <v>1.10162</v>
          </cell>
        </row>
        <row r="593">
          <cell r="B593" t="str">
            <v>3IT470</v>
          </cell>
          <cell r="C593" t="str">
            <v xml:space="preserve">    Sementes</v>
          </cell>
        </row>
        <row r="594">
          <cell r="B594" t="str">
            <v>3IT470</v>
          </cell>
          <cell r="C594" t="str">
            <v>Aluguel e Arrendamento</v>
          </cell>
        </row>
        <row r="595">
          <cell r="B595" t="str">
            <v>3IT470</v>
          </cell>
          <cell r="C595" t="str">
            <v>Outros</v>
          </cell>
          <cell r="D595">
            <v>6.2932300000000003</v>
          </cell>
          <cell r="E595">
            <v>3.1691699999999998</v>
          </cell>
          <cell r="F595">
            <v>2.1365500000000002</v>
          </cell>
          <cell r="G595">
            <v>1.9738800000000001</v>
          </cell>
          <cell r="H595">
            <v>3.7154699999999998</v>
          </cell>
          <cell r="I595">
            <v>3.7910300000000001</v>
          </cell>
          <cell r="J595">
            <v>6.8449499999999999</v>
          </cell>
          <cell r="K595">
            <v>7.7277199999999997</v>
          </cell>
          <cell r="L595">
            <v>2.3789899999999999</v>
          </cell>
        </row>
        <row r="596">
          <cell r="B596" t="str">
            <v>3IT470</v>
          </cell>
          <cell r="C596" t="str">
            <v>Total</v>
          </cell>
          <cell r="D596">
            <v>10.59436</v>
          </cell>
          <cell r="E596">
            <v>10.293100000000001</v>
          </cell>
          <cell r="F596">
            <v>5.64445</v>
          </cell>
          <cell r="G596">
            <v>5.5756300000000003</v>
          </cell>
          <cell r="H596">
            <v>10.45969</v>
          </cell>
          <cell r="I596">
            <v>9.6315899999999992</v>
          </cell>
          <cell r="J596">
            <v>30.057780000000001</v>
          </cell>
          <cell r="K596">
            <v>18.648109999999999</v>
          </cell>
          <cell r="L596">
            <v>3.3425400000000001</v>
          </cell>
        </row>
        <row r="597">
          <cell r="B597" t="str">
            <v>3IT530</v>
          </cell>
          <cell r="C597" t="str">
            <v>Gasto com Pessoal</v>
          </cell>
          <cell r="D597">
            <v>10.491400000000001</v>
          </cell>
          <cell r="E597">
            <v>9.6837700000000009</v>
          </cell>
          <cell r="F597">
            <v>9.6348900000000004</v>
          </cell>
          <cell r="G597">
            <v>9.4967799999999993</v>
          </cell>
          <cell r="H597">
            <v>8.4901099999999996</v>
          </cell>
          <cell r="I597">
            <v>10.252000000000001</v>
          </cell>
          <cell r="J597">
            <v>8.8885000000000005</v>
          </cell>
          <cell r="K597">
            <v>8.2570899999999998</v>
          </cell>
          <cell r="L597">
            <v>-0.17471999999999999</v>
          </cell>
        </row>
        <row r="598">
          <cell r="B598" t="str">
            <v>3IT530</v>
          </cell>
          <cell r="C598" t="str">
            <v>Audit., Consult. e Serv. de Terc.</v>
          </cell>
          <cell r="K598">
            <v>0.16300000000000001</v>
          </cell>
        </row>
        <row r="599">
          <cell r="B599" t="str">
            <v>3IT530</v>
          </cell>
          <cell r="C599" t="str">
            <v>Mecanização</v>
          </cell>
          <cell r="D599">
            <v>7.5230000000000005E-2</v>
          </cell>
          <cell r="E599">
            <v>0.2606</v>
          </cell>
          <cell r="F599">
            <v>0.38238</v>
          </cell>
          <cell r="H599">
            <v>0.13144</v>
          </cell>
          <cell r="J599">
            <v>5.5999999999999995E-4</v>
          </cell>
          <cell r="K599">
            <v>0.1153</v>
          </cell>
          <cell r="L599">
            <v>8.4000000000000003E-4</v>
          </cell>
        </row>
        <row r="600">
          <cell r="B600" t="str">
            <v>3IT530</v>
          </cell>
          <cell r="C600" t="str">
            <v xml:space="preserve">    Manutenção</v>
          </cell>
          <cell r="E600">
            <v>0.22048000000000001</v>
          </cell>
          <cell r="F600">
            <v>0.38238</v>
          </cell>
          <cell r="H600">
            <v>0.13144</v>
          </cell>
          <cell r="J600">
            <v>5.5999999999999995E-4</v>
          </cell>
          <cell r="K600">
            <v>0.1153</v>
          </cell>
          <cell r="L600">
            <v>8.4000000000000003E-4</v>
          </cell>
        </row>
        <row r="601">
          <cell r="B601" t="str">
            <v>3IT530</v>
          </cell>
          <cell r="C601" t="str">
            <v xml:space="preserve">    Combustível</v>
          </cell>
          <cell r="D601">
            <v>7.5230000000000005E-2</v>
          </cell>
          <cell r="E601">
            <v>4.0120000000000003E-2</v>
          </cell>
        </row>
        <row r="602">
          <cell r="B602" t="str">
            <v>3IT530</v>
          </cell>
          <cell r="C602" t="str">
            <v>Insumos</v>
          </cell>
          <cell r="D602">
            <v>1.44008</v>
          </cell>
          <cell r="E602">
            <v>0.57869999999999999</v>
          </cell>
          <cell r="F602">
            <v>0.92113999999999996</v>
          </cell>
          <cell r="G602">
            <v>0.90563000000000005</v>
          </cell>
          <cell r="H602">
            <v>1.59219</v>
          </cell>
          <cell r="I602">
            <v>0.86941999999999997</v>
          </cell>
          <cell r="J602">
            <v>1.7948299999999999</v>
          </cell>
          <cell r="K602">
            <v>2.2628200000000001</v>
          </cell>
          <cell r="L602">
            <v>0.50760000000000005</v>
          </cell>
        </row>
        <row r="603">
          <cell r="B603" t="str">
            <v>3IT530</v>
          </cell>
          <cell r="C603" t="str">
            <v xml:space="preserve">    Adubos</v>
          </cell>
        </row>
        <row r="604">
          <cell r="B604" t="str">
            <v>3IT530</v>
          </cell>
          <cell r="C604" t="str">
            <v xml:space="preserve">    Defensivos</v>
          </cell>
          <cell r="D604">
            <v>1.44008</v>
          </cell>
          <cell r="E604">
            <v>0.57869999999999999</v>
          </cell>
          <cell r="F604">
            <v>0.92113999999999996</v>
          </cell>
          <cell r="G604">
            <v>0.90563000000000005</v>
          </cell>
          <cell r="H604">
            <v>1.59219</v>
          </cell>
          <cell r="I604">
            <v>0.86941999999999997</v>
          </cell>
          <cell r="J604">
            <v>1.7948299999999999</v>
          </cell>
          <cell r="K604">
            <v>2.2628200000000001</v>
          </cell>
          <cell r="L604">
            <v>0.50760000000000005</v>
          </cell>
        </row>
        <row r="605">
          <cell r="B605" t="str">
            <v>3IT530</v>
          </cell>
          <cell r="C605" t="str">
            <v xml:space="preserve">    Sementes</v>
          </cell>
        </row>
        <row r="606">
          <cell r="B606" t="str">
            <v>3IT530</v>
          </cell>
          <cell r="C606" t="str">
            <v>Aluguel e Arrendamento</v>
          </cell>
        </row>
        <row r="607">
          <cell r="B607" t="str">
            <v>3IT530</v>
          </cell>
          <cell r="C607" t="str">
            <v>Outros</v>
          </cell>
          <cell r="D607">
            <v>0.27510000000000001</v>
          </cell>
          <cell r="E607">
            <v>0.31625999999999999</v>
          </cell>
          <cell r="F607">
            <v>0.33481</v>
          </cell>
          <cell r="G607">
            <v>0.24234</v>
          </cell>
          <cell r="H607">
            <v>0.79952999999999996</v>
          </cell>
          <cell r="I607">
            <v>0.95809</v>
          </cell>
          <cell r="J607">
            <v>0.47033999999999998</v>
          </cell>
          <cell r="K607">
            <v>0.58006999999999997</v>
          </cell>
          <cell r="L607">
            <v>3.9219999999999998E-2</v>
          </cell>
        </row>
        <row r="608">
          <cell r="B608" t="str">
            <v>3IT530</v>
          </cell>
          <cell r="C608" t="str">
            <v>Total</v>
          </cell>
          <cell r="D608">
            <v>12.28181</v>
          </cell>
          <cell r="E608">
            <v>10.83933</v>
          </cell>
          <cell r="F608">
            <v>11.27322</v>
          </cell>
          <cell r="G608">
            <v>10.64475</v>
          </cell>
          <cell r="H608">
            <v>11.01327</v>
          </cell>
          <cell r="I608">
            <v>12.079510000000001</v>
          </cell>
          <cell r="J608">
            <v>11.15423</v>
          </cell>
          <cell r="K608">
            <v>11.37828</v>
          </cell>
          <cell r="L608">
            <v>0.37293999999999999</v>
          </cell>
        </row>
        <row r="609">
          <cell r="B609" t="str">
            <v>3IT531</v>
          </cell>
          <cell r="C609" t="str">
            <v>Gasto com Pessoal</v>
          </cell>
          <cell r="D609">
            <v>36.337330000000001</v>
          </cell>
          <cell r="E609">
            <v>32.136569999999999</v>
          </cell>
          <cell r="F609">
            <v>43.065669999999997</v>
          </cell>
          <cell r="G609">
            <v>28.48939</v>
          </cell>
          <cell r="H609">
            <v>28.705739999999999</v>
          </cell>
          <cell r="I609">
            <v>31.87576</v>
          </cell>
          <cell r="J609">
            <v>28.113589999999999</v>
          </cell>
          <cell r="K609">
            <v>35.129559999999998</v>
          </cell>
          <cell r="L609">
            <v>-0.13841999999999999</v>
          </cell>
        </row>
        <row r="610">
          <cell r="B610" t="str">
            <v>3IT531</v>
          </cell>
          <cell r="C610" t="str">
            <v>Audit., Consult. e Serv. de Terc.</v>
          </cell>
          <cell r="D610">
            <v>0.68496999999999997</v>
          </cell>
          <cell r="H610">
            <v>0.77366000000000001</v>
          </cell>
        </row>
        <row r="611">
          <cell r="B611" t="str">
            <v>3IT531</v>
          </cell>
          <cell r="C611" t="str">
            <v>Mecanização</v>
          </cell>
          <cell r="D611">
            <v>0.89458000000000004</v>
          </cell>
          <cell r="E611">
            <v>0.39348</v>
          </cell>
          <cell r="G611">
            <v>0.16077</v>
          </cell>
          <cell r="H611">
            <v>0.1779</v>
          </cell>
          <cell r="I611">
            <v>0.11736000000000001</v>
          </cell>
          <cell r="J611">
            <v>5.1060000000000001E-2</v>
          </cell>
          <cell r="K611">
            <v>1.2042900000000001</v>
          </cell>
        </row>
        <row r="612">
          <cell r="B612" t="str">
            <v>3IT531</v>
          </cell>
          <cell r="C612" t="str">
            <v xml:space="preserve">    Manutenção</v>
          </cell>
          <cell r="D612">
            <v>0.1125</v>
          </cell>
        </row>
        <row r="613">
          <cell r="B613" t="str">
            <v>3IT531</v>
          </cell>
          <cell r="C613" t="str">
            <v xml:space="preserve">    Combustível</v>
          </cell>
          <cell r="D613">
            <v>0.78208</v>
          </cell>
          <cell r="E613">
            <v>0.39348</v>
          </cell>
          <cell r="G613">
            <v>0.16077</v>
          </cell>
          <cell r="H613">
            <v>0.1779</v>
          </cell>
          <cell r="I613">
            <v>0.11736000000000001</v>
          </cell>
          <cell r="J613">
            <v>5.1060000000000001E-2</v>
          </cell>
          <cell r="K613">
            <v>1.2042900000000001</v>
          </cell>
        </row>
        <row r="614">
          <cell r="B614" t="str">
            <v>3IT531</v>
          </cell>
          <cell r="C614" t="str">
            <v>Insumos</v>
          </cell>
        </row>
        <row r="615">
          <cell r="B615" t="str">
            <v>3IT531</v>
          </cell>
          <cell r="C615" t="str">
            <v xml:space="preserve">    Adubos</v>
          </cell>
        </row>
        <row r="616">
          <cell r="B616" t="str">
            <v>3IT531</v>
          </cell>
          <cell r="C616" t="str">
            <v xml:space="preserve">    Defensivos</v>
          </cell>
        </row>
        <row r="617">
          <cell r="B617" t="str">
            <v>3IT531</v>
          </cell>
          <cell r="C617" t="str">
            <v xml:space="preserve">    Sementes</v>
          </cell>
        </row>
        <row r="618">
          <cell r="B618" t="str">
            <v>3IT531</v>
          </cell>
          <cell r="C618" t="str">
            <v>Aluguel e Arrendamento</v>
          </cell>
          <cell r="D618">
            <v>1.71248</v>
          </cell>
          <cell r="E618">
            <v>1.8911</v>
          </cell>
          <cell r="F618">
            <v>1.71248</v>
          </cell>
          <cell r="G618">
            <v>1.71248</v>
          </cell>
          <cell r="I618">
            <v>3.2652299999999999</v>
          </cell>
          <cell r="J618">
            <v>1.91601</v>
          </cell>
          <cell r="K618">
            <v>3.0468600000000001</v>
          </cell>
        </row>
        <row r="619">
          <cell r="B619" t="str">
            <v>3IT531</v>
          </cell>
          <cell r="C619" t="str">
            <v>Outros</v>
          </cell>
          <cell r="D619">
            <v>6.2712599999999998</v>
          </cell>
          <cell r="E619">
            <v>7.3509200000000003</v>
          </cell>
          <cell r="F619">
            <v>9.8543599999999998</v>
          </cell>
          <cell r="G619">
            <v>10.168010000000001</v>
          </cell>
          <cell r="H619">
            <v>5.1710599999999998</v>
          </cell>
          <cell r="I619">
            <v>4.0981100000000001</v>
          </cell>
          <cell r="J619">
            <v>4.2976700000000001</v>
          </cell>
          <cell r="K619">
            <v>3.3692099999999998</v>
          </cell>
          <cell r="L619">
            <v>1.5320100000000001</v>
          </cell>
        </row>
        <row r="620">
          <cell r="B620" t="str">
            <v>3IT531</v>
          </cell>
          <cell r="C620" t="str">
            <v>Total</v>
          </cell>
          <cell r="D620">
            <v>45.900620000000004</v>
          </cell>
          <cell r="E620">
            <v>41.772069999999999</v>
          </cell>
          <cell r="F620">
            <v>54.632510000000003</v>
          </cell>
          <cell r="G620">
            <v>40.530650000000001</v>
          </cell>
          <cell r="H620">
            <v>34.828360000000004</v>
          </cell>
          <cell r="I620">
            <v>39.356459999999998</v>
          </cell>
          <cell r="J620">
            <v>34.378329999999998</v>
          </cell>
          <cell r="K620">
            <v>42.749920000000003</v>
          </cell>
          <cell r="L620">
            <v>1.3935900000000001</v>
          </cell>
        </row>
        <row r="621">
          <cell r="B621" t="str">
            <v>4EN030</v>
          </cell>
          <cell r="C621" t="str">
            <v>Gasto com Pessoal</v>
          </cell>
          <cell r="D621">
            <v>3.69678</v>
          </cell>
          <cell r="E621">
            <v>4.0997000000000003</v>
          </cell>
          <cell r="F621">
            <v>4.5430999999999999</v>
          </cell>
          <cell r="G621">
            <v>4.1724300000000003</v>
          </cell>
          <cell r="H621">
            <v>4.4764900000000001</v>
          </cell>
          <cell r="I621">
            <v>5.0036199999999997</v>
          </cell>
          <cell r="J621">
            <v>4.1768400000000003</v>
          </cell>
          <cell r="K621">
            <v>4.3168899999999999</v>
          </cell>
          <cell r="L621">
            <v>0.47086</v>
          </cell>
        </row>
        <row r="622">
          <cell r="B622" t="str">
            <v>4EN030</v>
          </cell>
          <cell r="C622" t="str">
            <v>Audit., Consult. e Serv. de Terc.</v>
          </cell>
          <cell r="D622">
            <v>0.94115000000000004</v>
          </cell>
          <cell r="H622">
            <v>8.9330000000000007E-2</v>
          </cell>
        </row>
        <row r="623">
          <cell r="B623" t="str">
            <v>4EN030</v>
          </cell>
          <cell r="C623" t="str">
            <v>Mecanização</v>
          </cell>
        </row>
        <row r="624">
          <cell r="B624" t="str">
            <v>4EN030</v>
          </cell>
          <cell r="C624" t="str">
            <v xml:space="preserve">    Manutenção</v>
          </cell>
        </row>
        <row r="625">
          <cell r="B625" t="str">
            <v>4EN030</v>
          </cell>
          <cell r="C625" t="str">
            <v xml:space="preserve">    Combustível</v>
          </cell>
        </row>
        <row r="626">
          <cell r="B626" t="str">
            <v>4EN030</v>
          </cell>
          <cell r="C626" t="str">
            <v>Insumos</v>
          </cell>
        </row>
        <row r="627">
          <cell r="B627" t="str">
            <v>4EN030</v>
          </cell>
          <cell r="C627" t="str">
            <v xml:space="preserve">    Adubos</v>
          </cell>
        </row>
        <row r="628">
          <cell r="B628" t="str">
            <v>4EN030</v>
          </cell>
          <cell r="C628" t="str">
            <v xml:space="preserve">    Defensivos</v>
          </cell>
        </row>
        <row r="629">
          <cell r="B629" t="str">
            <v>4EN030</v>
          </cell>
          <cell r="C629" t="str">
            <v xml:space="preserve">    Sementes</v>
          </cell>
        </row>
        <row r="630">
          <cell r="B630" t="str">
            <v>4EN030</v>
          </cell>
          <cell r="C630" t="str">
            <v>Aluguel e Arrendamento</v>
          </cell>
          <cell r="I630">
            <v>8.9319999999999997E-2</v>
          </cell>
          <cell r="K630">
            <v>8.9319999999999997E-2</v>
          </cell>
        </row>
        <row r="631">
          <cell r="B631" t="str">
            <v>4EN030</v>
          </cell>
          <cell r="C631" t="str">
            <v>Outros</v>
          </cell>
          <cell r="D631">
            <v>0.26021</v>
          </cell>
          <cell r="E631">
            <v>1.6048199999999999</v>
          </cell>
          <cell r="F631">
            <v>1.5255799999999999</v>
          </cell>
          <cell r="G631">
            <v>3.6318899999999998</v>
          </cell>
          <cell r="H631">
            <v>1.5114700000000001</v>
          </cell>
          <cell r="I631">
            <v>1.6348</v>
          </cell>
          <cell r="J631">
            <v>1.30531</v>
          </cell>
          <cell r="K631">
            <v>1.3538600000000001</v>
          </cell>
          <cell r="L631">
            <v>1.12076</v>
          </cell>
        </row>
        <row r="632">
          <cell r="B632" t="str">
            <v>4EN030</v>
          </cell>
          <cell r="C632" t="str">
            <v>Total</v>
          </cell>
          <cell r="D632">
            <v>4.8981399999999997</v>
          </cell>
          <cell r="E632">
            <v>5.7045199999999996</v>
          </cell>
          <cell r="F632">
            <v>6.0686799999999996</v>
          </cell>
          <cell r="G632">
            <v>7.8043199999999997</v>
          </cell>
          <cell r="H632">
            <v>6.0772899999999996</v>
          </cell>
          <cell r="I632">
            <v>6.7277399999999998</v>
          </cell>
          <cell r="J632">
            <v>5.4821499999999999</v>
          </cell>
          <cell r="K632">
            <v>5.7600699999999998</v>
          </cell>
          <cell r="L632">
            <v>1.59162</v>
          </cell>
        </row>
        <row r="633">
          <cell r="B633" t="str">
            <v>4EN050</v>
          </cell>
          <cell r="C633" t="str">
            <v>Gasto com Pessoal</v>
          </cell>
          <cell r="D633">
            <v>26.9863</v>
          </cell>
          <cell r="E633">
            <v>40.650480000000002</v>
          </cell>
          <cell r="F633">
            <v>35.114019999999996</v>
          </cell>
          <cell r="G633">
            <v>29.4421</v>
          </cell>
          <cell r="H633">
            <v>30.340509999999998</v>
          </cell>
          <cell r="I633">
            <v>37.487560000000002</v>
          </cell>
          <cell r="J633">
            <v>78.205590000000001</v>
          </cell>
          <cell r="K633">
            <v>7.1032299999999999</v>
          </cell>
          <cell r="L633">
            <v>0.33672000000000002</v>
          </cell>
        </row>
        <row r="634">
          <cell r="B634" t="str">
            <v>4EN050</v>
          </cell>
          <cell r="C634" t="str">
            <v>Audit., Consult. e Serv. de Terc.</v>
          </cell>
          <cell r="D634">
            <v>1.6461600000000001</v>
          </cell>
          <cell r="H634">
            <v>0.19211</v>
          </cell>
          <cell r="K634">
            <v>25.395</v>
          </cell>
        </row>
        <row r="635">
          <cell r="B635" t="str">
            <v>4EN050</v>
          </cell>
          <cell r="C635" t="str">
            <v>Mecanização</v>
          </cell>
          <cell r="D635">
            <v>1.4191499999999999</v>
          </cell>
          <cell r="E635">
            <v>1.5438099999999999</v>
          </cell>
          <cell r="F635">
            <v>1.15117</v>
          </cell>
          <cell r="G635">
            <v>1.75739</v>
          </cell>
          <cell r="H635">
            <v>2.8433899999999999</v>
          </cell>
          <cell r="I635">
            <v>1.86666</v>
          </cell>
          <cell r="J635">
            <v>0.50494000000000006</v>
          </cell>
          <cell r="K635">
            <v>1.5237700000000001</v>
          </cell>
          <cell r="L635">
            <v>0.96</v>
          </cell>
        </row>
        <row r="636">
          <cell r="B636" t="str">
            <v>4EN050</v>
          </cell>
          <cell r="C636" t="str">
            <v xml:space="preserve">    Manutenção</v>
          </cell>
          <cell r="E636">
            <v>2.5000000000000001E-2</v>
          </cell>
          <cell r="H636">
            <v>1.29</v>
          </cell>
          <cell r="K636">
            <v>0.25885000000000002</v>
          </cell>
          <cell r="L636">
            <v>0.96</v>
          </cell>
        </row>
        <row r="637">
          <cell r="B637" t="str">
            <v>4EN050</v>
          </cell>
          <cell r="C637" t="str">
            <v xml:space="preserve">    Combustível</v>
          </cell>
          <cell r="D637">
            <v>1.4191499999999999</v>
          </cell>
          <cell r="E637">
            <v>1.51881</v>
          </cell>
          <cell r="F637">
            <v>1.15117</v>
          </cell>
          <cell r="G637">
            <v>1.75739</v>
          </cell>
          <cell r="H637">
            <v>1.55339</v>
          </cell>
          <cell r="I637">
            <v>1.86666</v>
          </cell>
          <cell r="J637">
            <v>0.50494000000000006</v>
          </cell>
          <cell r="K637">
            <v>1.26492</v>
          </cell>
        </row>
        <row r="638">
          <cell r="B638" t="str">
            <v>4EN050</v>
          </cell>
          <cell r="C638" t="str">
            <v>Insumos</v>
          </cell>
        </row>
        <row r="639">
          <cell r="B639" t="str">
            <v>4EN050</v>
          </cell>
          <cell r="C639" t="str">
            <v xml:space="preserve">    Adubos</v>
          </cell>
        </row>
        <row r="640">
          <cell r="B640" t="str">
            <v>4EN050</v>
          </cell>
          <cell r="C640" t="str">
            <v xml:space="preserve">    Defensivos</v>
          </cell>
        </row>
        <row r="641">
          <cell r="B641" t="str">
            <v>4EN050</v>
          </cell>
          <cell r="C641" t="str">
            <v xml:space="preserve">    Sementes</v>
          </cell>
        </row>
        <row r="642">
          <cell r="B642" t="str">
            <v>4EN050</v>
          </cell>
          <cell r="C642" t="str">
            <v>Aluguel e Arrendamento</v>
          </cell>
          <cell r="D642">
            <v>0.36299999999999999</v>
          </cell>
          <cell r="E642">
            <v>9.647E-2</v>
          </cell>
          <cell r="F642">
            <v>1.25732</v>
          </cell>
          <cell r="G642">
            <v>0.26</v>
          </cell>
          <cell r="I642">
            <v>1.15011</v>
          </cell>
          <cell r="J642">
            <v>0.95799999999999996</v>
          </cell>
          <cell r="K642">
            <v>3.84368</v>
          </cell>
          <cell r="L642">
            <v>0.82550999999999997</v>
          </cell>
        </row>
        <row r="643">
          <cell r="B643" t="str">
            <v>4EN050</v>
          </cell>
          <cell r="C643" t="str">
            <v>Outros</v>
          </cell>
          <cell r="D643">
            <v>5.9874900000000002</v>
          </cell>
          <cell r="E643">
            <v>4.4321799999999998</v>
          </cell>
          <cell r="F643">
            <v>4.9649000000000001</v>
          </cell>
          <cell r="G643">
            <v>5.48773</v>
          </cell>
          <cell r="H643">
            <v>2.9497</v>
          </cell>
          <cell r="I643">
            <v>4.5334300000000001</v>
          </cell>
          <cell r="J643">
            <v>5.06914</v>
          </cell>
          <cell r="K643">
            <v>1.8050299999999999</v>
          </cell>
          <cell r="L643">
            <v>0.1643</v>
          </cell>
        </row>
        <row r="644">
          <cell r="B644" t="str">
            <v>4EN050</v>
          </cell>
          <cell r="C644" t="str">
            <v>Total</v>
          </cell>
          <cell r="D644">
            <v>36.402099999999997</v>
          </cell>
          <cell r="E644">
            <v>46.722940000000001</v>
          </cell>
          <cell r="F644">
            <v>42.487409999999997</v>
          </cell>
          <cell r="G644">
            <v>36.947220000000002</v>
          </cell>
          <cell r="H644">
            <v>36.325710000000001</v>
          </cell>
          <cell r="I644">
            <v>45.037759999999999</v>
          </cell>
          <cell r="J644">
            <v>84.737669999999994</v>
          </cell>
          <cell r="K644">
            <v>39.67071</v>
          </cell>
          <cell r="L644">
            <v>2.28653</v>
          </cell>
        </row>
        <row r="645">
          <cell r="B645" t="str">
            <v>4EN051</v>
          </cell>
          <cell r="C645" t="str">
            <v>Gasto com Pessoal</v>
          </cell>
          <cell r="D645">
            <v>6.1905400000000004</v>
          </cell>
          <cell r="E645">
            <v>6.55647</v>
          </cell>
          <cell r="F645">
            <v>5.5129099999999998</v>
          </cell>
          <cell r="G645">
            <v>8.8782899999999998</v>
          </cell>
          <cell r="H645">
            <v>4.1159299999999996</v>
          </cell>
          <cell r="I645">
            <v>4.0496600000000003</v>
          </cell>
          <cell r="J645">
            <v>6.6918100000000003</v>
          </cell>
          <cell r="K645">
            <v>7.8875200000000003</v>
          </cell>
          <cell r="L645">
            <v>0.93647000000000002</v>
          </cell>
        </row>
        <row r="646">
          <cell r="B646" t="str">
            <v>4EN051</v>
          </cell>
          <cell r="C646" t="str">
            <v>Audit., Consult. e Serv. de Terc.</v>
          </cell>
          <cell r="D646">
            <v>0.1484</v>
          </cell>
          <cell r="H646">
            <v>0.4869</v>
          </cell>
          <cell r="J646">
            <v>1.26126</v>
          </cell>
        </row>
        <row r="647">
          <cell r="B647" t="str">
            <v>4EN051</v>
          </cell>
          <cell r="C647" t="str">
            <v>Mecanização</v>
          </cell>
          <cell r="D647">
            <v>0.63759999999999994</v>
          </cell>
          <cell r="E647">
            <v>0.10100000000000001</v>
          </cell>
          <cell r="K647">
            <v>7.0000000000000007E-2</v>
          </cell>
        </row>
        <row r="648">
          <cell r="B648" t="str">
            <v>4EN051</v>
          </cell>
          <cell r="C648" t="str">
            <v xml:space="preserve">    Manutenção</v>
          </cell>
          <cell r="E648">
            <v>0.10100000000000001</v>
          </cell>
          <cell r="K648">
            <v>7.0000000000000007E-2</v>
          </cell>
        </row>
        <row r="649">
          <cell r="B649" t="str">
            <v>4EN051</v>
          </cell>
          <cell r="C649" t="str">
            <v xml:space="preserve">    Combustível</v>
          </cell>
          <cell r="D649">
            <v>0.63759999999999994</v>
          </cell>
        </row>
        <row r="650">
          <cell r="B650" t="str">
            <v>4EN051</v>
          </cell>
          <cell r="C650" t="str">
            <v>Insumos</v>
          </cell>
        </row>
        <row r="651">
          <cell r="B651" t="str">
            <v>4EN051</v>
          </cell>
          <cell r="C651" t="str">
            <v xml:space="preserve">    Adubos</v>
          </cell>
        </row>
        <row r="652">
          <cell r="B652" t="str">
            <v>4EN051</v>
          </cell>
          <cell r="C652" t="str">
            <v xml:space="preserve">    Defensivos</v>
          </cell>
        </row>
        <row r="653">
          <cell r="B653" t="str">
            <v>4EN051</v>
          </cell>
          <cell r="C653" t="str">
            <v xml:space="preserve">    Sementes</v>
          </cell>
        </row>
        <row r="654">
          <cell r="B654" t="str">
            <v>4EN051</v>
          </cell>
          <cell r="C654" t="str">
            <v>Aluguel e Arrendamento</v>
          </cell>
          <cell r="E654">
            <v>0.13</v>
          </cell>
          <cell r="F654">
            <v>1.4999999999999999E-2</v>
          </cell>
          <cell r="G654">
            <v>0.30199999999999999</v>
          </cell>
          <cell r="H654">
            <v>0.115</v>
          </cell>
          <cell r="I654">
            <v>0.47244000000000003</v>
          </cell>
          <cell r="J654">
            <v>0.51</v>
          </cell>
          <cell r="K654">
            <v>1.20326</v>
          </cell>
          <cell r="L654">
            <v>0.2104</v>
          </cell>
        </row>
        <row r="655">
          <cell r="B655" t="str">
            <v>4EN051</v>
          </cell>
          <cell r="C655" t="str">
            <v>Outros</v>
          </cell>
          <cell r="D655">
            <v>36.362139999999997</v>
          </cell>
          <cell r="E655">
            <v>1.7430300000000001</v>
          </cell>
          <cell r="F655">
            <v>0.59735000000000005</v>
          </cell>
          <cell r="G655">
            <v>-4.61815</v>
          </cell>
          <cell r="H655">
            <v>1.58338</v>
          </cell>
          <cell r="I655">
            <v>2.0507399999999998</v>
          </cell>
          <cell r="J655">
            <v>2.0618400000000001</v>
          </cell>
          <cell r="K655">
            <v>1.5055099999999999</v>
          </cell>
          <cell r="L655">
            <v>2.4970500000000002</v>
          </cell>
        </row>
        <row r="656">
          <cell r="B656" t="str">
            <v>4EN051</v>
          </cell>
          <cell r="C656" t="str">
            <v>Total</v>
          </cell>
          <cell r="D656">
            <v>43.338679999999997</v>
          </cell>
          <cell r="E656">
            <v>8.5305</v>
          </cell>
          <cell r="F656">
            <v>6.1252599999999999</v>
          </cell>
          <cell r="G656">
            <v>4.5621400000000003</v>
          </cell>
          <cell r="H656">
            <v>6.3012100000000002</v>
          </cell>
          <cell r="I656">
            <v>6.5728400000000002</v>
          </cell>
          <cell r="J656">
            <v>10.52491</v>
          </cell>
          <cell r="K656">
            <v>10.66629</v>
          </cell>
          <cell r="L656">
            <v>3.64392</v>
          </cell>
        </row>
        <row r="657">
          <cell r="B657" t="str">
            <v>4EN052</v>
          </cell>
          <cell r="C657" t="str">
            <v>Gasto com Pessoal</v>
          </cell>
          <cell r="D657">
            <v>1.2297899999999999</v>
          </cell>
          <cell r="E657">
            <v>8.2671799999999998</v>
          </cell>
          <cell r="F657">
            <v>0.87548000000000004</v>
          </cell>
          <cell r="G657">
            <v>0.88244999999999996</v>
          </cell>
          <cell r="H657">
            <v>1.5750900000000001</v>
          </cell>
          <cell r="I657">
            <v>1.46065</v>
          </cell>
          <cell r="J657">
            <v>1.32579</v>
          </cell>
          <cell r="K657">
            <v>2.2559300000000002</v>
          </cell>
          <cell r="L657">
            <v>0.11686000000000001</v>
          </cell>
        </row>
        <row r="658">
          <cell r="B658" t="str">
            <v>4EN052</v>
          </cell>
          <cell r="C658" t="str">
            <v>Audit., Consult. e Serv. de Terc.</v>
          </cell>
          <cell r="D658">
            <v>11.20768</v>
          </cell>
          <cell r="E658">
            <v>12.491289999999999</v>
          </cell>
          <cell r="F658">
            <v>13.122339999999999</v>
          </cell>
          <cell r="G658">
            <v>18.655000000000001</v>
          </cell>
          <cell r="H658">
            <v>8.2620000000000005</v>
          </cell>
          <cell r="I658">
            <v>21.503</v>
          </cell>
          <cell r="J658">
            <v>14.766</v>
          </cell>
          <cell r="K658">
            <v>2.5299999999999998</v>
          </cell>
          <cell r="L658">
            <v>0.495</v>
          </cell>
        </row>
        <row r="659">
          <cell r="B659" t="str">
            <v>4EN052</v>
          </cell>
          <cell r="C659" t="str">
            <v>Mecanização</v>
          </cell>
        </row>
        <row r="660">
          <cell r="B660" t="str">
            <v>4EN052</v>
          </cell>
          <cell r="C660" t="str">
            <v xml:space="preserve">    Manutenção</v>
          </cell>
        </row>
        <row r="661">
          <cell r="B661" t="str">
            <v>4EN052</v>
          </cell>
          <cell r="C661" t="str">
            <v xml:space="preserve">    Combustível</v>
          </cell>
        </row>
        <row r="662">
          <cell r="B662" t="str">
            <v>4EN052</v>
          </cell>
          <cell r="C662" t="str">
            <v>Insumos</v>
          </cell>
        </row>
        <row r="663">
          <cell r="B663" t="str">
            <v>4EN052</v>
          </cell>
          <cell r="C663" t="str">
            <v xml:space="preserve">    Adubos</v>
          </cell>
        </row>
        <row r="664">
          <cell r="B664" t="str">
            <v>4EN052</v>
          </cell>
          <cell r="C664" t="str">
            <v xml:space="preserve">    Defensivos</v>
          </cell>
        </row>
        <row r="665">
          <cell r="B665" t="str">
            <v>4EN052</v>
          </cell>
          <cell r="C665" t="str">
            <v xml:space="preserve">    Sementes</v>
          </cell>
        </row>
        <row r="666">
          <cell r="B666" t="str">
            <v>4EN052</v>
          </cell>
          <cell r="C666" t="str">
            <v>Aluguel e Arrendamento</v>
          </cell>
        </row>
        <row r="667">
          <cell r="B667" t="str">
            <v>4EN052</v>
          </cell>
          <cell r="C667" t="str">
            <v>Outros</v>
          </cell>
          <cell r="D667">
            <v>0.46664</v>
          </cell>
          <cell r="E667">
            <v>0.59726999999999997</v>
          </cell>
          <cell r="F667">
            <v>0.14452999999999999</v>
          </cell>
          <cell r="G667">
            <v>0</v>
          </cell>
          <cell r="H667">
            <v>1.3812599999999999</v>
          </cell>
          <cell r="I667">
            <v>11.43455</v>
          </cell>
          <cell r="J667">
            <v>4.9399999999999999E-2</v>
          </cell>
          <cell r="K667">
            <v>0.18215999999999999</v>
          </cell>
          <cell r="L667">
            <v>0</v>
          </cell>
        </row>
        <row r="668">
          <cell r="B668" t="str">
            <v>4EN052</v>
          </cell>
          <cell r="C668" t="str">
            <v>Total</v>
          </cell>
          <cell r="D668">
            <v>12.904109999999999</v>
          </cell>
          <cell r="E668">
            <v>21.355740000000001</v>
          </cell>
          <cell r="F668">
            <v>14.14235</v>
          </cell>
          <cell r="G668">
            <v>19.53745</v>
          </cell>
          <cell r="H668">
            <v>11.218349999999999</v>
          </cell>
          <cell r="I668">
            <v>34.398200000000003</v>
          </cell>
          <cell r="J668">
            <v>16.141190000000002</v>
          </cell>
          <cell r="K668">
            <v>4.9680900000000001</v>
          </cell>
          <cell r="L668">
            <v>0.61185999999999996</v>
          </cell>
        </row>
        <row r="669">
          <cell r="B669" t="str">
            <v>4EN080</v>
          </cell>
          <cell r="C669" t="str">
            <v>Gasto com Pessoal</v>
          </cell>
          <cell r="D669">
            <v>8.2611899999999991</v>
          </cell>
          <cell r="E669">
            <v>13.25015</v>
          </cell>
          <cell r="F669">
            <v>9.3785299999999996</v>
          </cell>
          <cell r="G669">
            <v>8.6040899999999993</v>
          </cell>
          <cell r="H669">
            <v>5.2735900000000004</v>
          </cell>
          <cell r="I669">
            <v>6.8425700000000003</v>
          </cell>
          <cell r="J669">
            <v>6.1311600000000004</v>
          </cell>
          <cell r="K669">
            <v>6.5666399999999996</v>
          </cell>
          <cell r="L669">
            <v>0.75561999999999996</v>
          </cell>
        </row>
        <row r="670">
          <cell r="B670" t="str">
            <v>4EN080</v>
          </cell>
          <cell r="C670" t="str">
            <v>Audit., Consult. e Serv. de Terc.</v>
          </cell>
          <cell r="D670">
            <v>0.1484</v>
          </cell>
          <cell r="H670">
            <v>-31.897279999999999</v>
          </cell>
        </row>
        <row r="671">
          <cell r="B671" t="str">
            <v>4EN080</v>
          </cell>
          <cell r="C671" t="str">
            <v>Mecanização</v>
          </cell>
          <cell r="D671">
            <v>1.6059699999999999</v>
          </cell>
          <cell r="E671">
            <v>0.76490000000000002</v>
          </cell>
          <cell r="F671">
            <v>2.1820300000000001</v>
          </cell>
          <cell r="G671">
            <v>2.8688699999999998</v>
          </cell>
          <cell r="H671">
            <v>5.2791399999999999</v>
          </cell>
          <cell r="I671">
            <v>0.61621999999999999</v>
          </cell>
          <cell r="J671">
            <v>2.8071299999999999</v>
          </cell>
          <cell r="K671">
            <v>2.80402</v>
          </cell>
          <cell r="L671">
            <v>2.2448600000000001</v>
          </cell>
        </row>
        <row r="672">
          <cell r="B672" t="str">
            <v>4EN080</v>
          </cell>
          <cell r="C672" t="str">
            <v xml:space="preserve">    Manutenção</v>
          </cell>
          <cell r="D672">
            <v>0.84211999999999998</v>
          </cell>
          <cell r="E672">
            <v>1.1199999999999999E-3</v>
          </cell>
          <cell r="F672">
            <v>1.31402</v>
          </cell>
          <cell r="G672">
            <v>2.0706799999999999</v>
          </cell>
          <cell r="H672">
            <v>4.4916</v>
          </cell>
          <cell r="I672">
            <v>6.5199999999999998E-3</v>
          </cell>
          <cell r="J672">
            <v>1.6373</v>
          </cell>
          <cell r="K672">
            <v>1.4446699999999999</v>
          </cell>
          <cell r="L672">
            <v>1.8436999999999999</v>
          </cell>
        </row>
        <row r="673">
          <cell r="B673" t="str">
            <v>4EN080</v>
          </cell>
          <cell r="C673" t="str">
            <v xml:space="preserve">    Combustível</v>
          </cell>
          <cell r="D673">
            <v>0.76385000000000003</v>
          </cell>
          <cell r="E673">
            <v>0.76378000000000001</v>
          </cell>
          <cell r="F673">
            <v>0.86800999999999995</v>
          </cell>
          <cell r="G673">
            <v>0.79818999999999996</v>
          </cell>
          <cell r="H673">
            <v>0.78754000000000002</v>
          </cell>
          <cell r="I673">
            <v>0.60970000000000002</v>
          </cell>
          <cell r="J673">
            <v>1.1698299999999999</v>
          </cell>
          <cell r="K673">
            <v>1.3593500000000001</v>
          </cell>
          <cell r="L673">
            <v>0.40116000000000002</v>
          </cell>
        </row>
        <row r="674">
          <cell r="B674" t="str">
            <v>4EN080</v>
          </cell>
          <cell r="C674" t="str">
            <v>Insumos</v>
          </cell>
        </row>
        <row r="675">
          <cell r="B675" t="str">
            <v>4EN080</v>
          </cell>
          <cell r="C675" t="str">
            <v xml:space="preserve">    Adubos</v>
          </cell>
        </row>
        <row r="676">
          <cell r="B676" t="str">
            <v>4EN080</v>
          </cell>
          <cell r="C676" t="str">
            <v xml:space="preserve">    Defensivos</v>
          </cell>
        </row>
        <row r="677">
          <cell r="B677" t="str">
            <v>4EN080</v>
          </cell>
          <cell r="C677" t="str">
            <v xml:space="preserve">    Sementes</v>
          </cell>
        </row>
        <row r="678">
          <cell r="B678" t="str">
            <v>4EN080</v>
          </cell>
          <cell r="C678" t="str">
            <v>Aluguel e Arrendamento</v>
          </cell>
          <cell r="E678">
            <v>-1.62706</v>
          </cell>
          <cell r="G678">
            <v>2.0068800000000002</v>
          </cell>
          <cell r="H678">
            <v>0.12</v>
          </cell>
          <cell r="I678">
            <v>3.3395800000000002</v>
          </cell>
          <cell r="J678">
            <v>2.0548899999999999</v>
          </cell>
          <cell r="K678">
            <v>4.0074100000000001</v>
          </cell>
        </row>
        <row r="679">
          <cell r="B679" t="str">
            <v>4EN080</v>
          </cell>
          <cell r="C679" t="str">
            <v>Outros</v>
          </cell>
          <cell r="D679">
            <v>6.0313100000000004</v>
          </cell>
          <cell r="E679">
            <v>3.0345399999999998</v>
          </cell>
          <cell r="F679">
            <v>3.6315900000000001</v>
          </cell>
          <cell r="G679">
            <v>1.6658999999999999</v>
          </cell>
          <cell r="H679">
            <v>35.437759999999997</v>
          </cell>
          <cell r="I679">
            <v>2.68574</v>
          </cell>
          <cell r="J679">
            <v>4.2025199999999998</v>
          </cell>
          <cell r="K679">
            <v>3.76654</v>
          </cell>
          <cell r="L679">
            <v>0.24771000000000001</v>
          </cell>
        </row>
        <row r="680">
          <cell r="B680" t="str">
            <v>4EN080</v>
          </cell>
          <cell r="C680" t="str">
            <v>Total</v>
          </cell>
          <cell r="D680">
            <v>16.046869999999998</v>
          </cell>
          <cell r="E680">
            <v>15.42253</v>
          </cell>
          <cell r="F680">
            <v>15.19215</v>
          </cell>
          <cell r="G680">
            <v>15.14574</v>
          </cell>
          <cell r="H680">
            <v>14.21321</v>
          </cell>
          <cell r="I680">
            <v>13.484109999999999</v>
          </cell>
          <cell r="J680">
            <v>15.1957</v>
          </cell>
          <cell r="K680">
            <v>17.14461</v>
          </cell>
          <cell r="L680">
            <v>3.2481900000000001</v>
          </cell>
        </row>
        <row r="681">
          <cell r="B681" t="str">
            <v>4EN091</v>
          </cell>
          <cell r="C681" t="str">
            <v>Gasto com Pessoal</v>
          </cell>
        </row>
        <row r="682">
          <cell r="B682" t="str">
            <v>4EN091</v>
          </cell>
          <cell r="C682" t="str">
            <v>Audit., Consult. e Serv. de Terc.</v>
          </cell>
        </row>
        <row r="683">
          <cell r="B683" t="str">
            <v>4EN091</v>
          </cell>
          <cell r="C683" t="str">
            <v>Mecanização</v>
          </cell>
        </row>
        <row r="684">
          <cell r="B684" t="str">
            <v>4EN091</v>
          </cell>
          <cell r="C684" t="str">
            <v xml:space="preserve">    Manutenção</v>
          </cell>
        </row>
        <row r="685">
          <cell r="B685" t="str">
            <v>4EN091</v>
          </cell>
          <cell r="C685" t="str">
            <v xml:space="preserve">    Combustível</v>
          </cell>
        </row>
        <row r="686">
          <cell r="B686" t="str">
            <v>4EN091</v>
          </cell>
          <cell r="C686" t="str">
            <v>Insumos</v>
          </cell>
        </row>
        <row r="687">
          <cell r="B687" t="str">
            <v>4EN091</v>
          </cell>
          <cell r="C687" t="str">
            <v xml:space="preserve">    Adubos</v>
          </cell>
        </row>
        <row r="688">
          <cell r="B688" t="str">
            <v>4EN091</v>
          </cell>
          <cell r="C688" t="str">
            <v xml:space="preserve">    Defensivos</v>
          </cell>
        </row>
        <row r="689">
          <cell r="B689" t="str">
            <v>4EN091</v>
          </cell>
          <cell r="C689" t="str">
            <v xml:space="preserve">    Sementes</v>
          </cell>
        </row>
        <row r="690">
          <cell r="B690" t="str">
            <v>4EN091</v>
          </cell>
          <cell r="C690" t="str">
            <v>Aluguel e Arrendamento</v>
          </cell>
        </row>
        <row r="691">
          <cell r="B691" t="str">
            <v>4EN091</v>
          </cell>
          <cell r="C691" t="str">
            <v>Outros</v>
          </cell>
          <cell r="I691">
            <v>10</v>
          </cell>
        </row>
        <row r="692">
          <cell r="B692" t="str">
            <v>4EN091</v>
          </cell>
          <cell r="C692" t="str">
            <v>Total</v>
          </cell>
          <cell r="I692">
            <v>10</v>
          </cell>
        </row>
        <row r="693">
          <cell r="B693" t="str">
            <v>4EN094</v>
          </cell>
          <cell r="C693" t="str">
            <v>Gasto com Pessoal</v>
          </cell>
          <cell r="I693">
            <v>0.53473999999999999</v>
          </cell>
          <cell r="J693">
            <v>0.56821999999999995</v>
          </cell>
          <cell r="K693">
            <v>1.6231599999999999</v>
          </cell>
        </row>
        <row r="694">
          <cell r="B694" t="str">
            <v>4EN094</v>
          </cell>
          <cell r="C694" t="str">
            <v>Audit., Consult. e Serv. de Terc.</v>
          </cell>
        </row>
        <row r="695">
          <cell r="B695" t="str">
            <v>4EN094</v>
          </cell>
          <cell r="C695" t="str">
            <v>Mecanização</v>
          </cell>
        </row>
        <row r="696">
          <cell r="B696" t="str">
            <v>4EN094</v>
          </cell>
          <cell r="C696" t="str">
            <v xml:space="preserve">    Manutenção</v>
          </cell>
        </row>
        <row r="697">
          <cell r="B697" t="str">
            <v>4EN094</v>
          </cell>
          <cell r="C697" t="str">
            <v xml:space="preserve">    Combustível</v>
          </cell>
        </row>
        <row r="698">
          <cell r="B698" t="str">
            <v>4EN094</v>
          </cell>
          <cell r="C698" t="str">
            <v>Insumos</v>
          </cell>
        </row>
        <row r="699">
          <cell r="B699" t="str">
            <v>4EN094</v>
          </cell>
          <cell r="C699" t="str">
            <v xml:space="preserve">    Adubos</v>
          </cell>
        </row>
        <row r="700">
          <cell r="B700" t="str">
            <v>4EN094</v>
          </cell>
          <cell r="C700" t="str">
            <v xml:space="preserve">    Defensivos</v>
          </cell>
        </row>
        <row r="701">
          <cell r="B701" t="str">
            <v>4EN094</v>
          </cell>
          <cell r="C701" t="str">
            <v xml:space="preserve">    Sementes</v>
          </cell>
        </row>
        <row r="702">
          <cell r="B702" t="str">
            <v>4EN094</v>
          </cell>
          <cell r="C702" t="str">
            <v>Aluguel e Arrendamento</v>
          </cell>
        </row>
        <row r="703">
          <cell r="B703" t="str">
            <v>4EN094</v>
          </cell>
          <cell r="C703" t="str">
            <v>Outros</v>
          </cell>
          <cell r="I703">
            <v>0</v>
          </cell>
          <cell r="J703">
            <v>0</v>
          </cell>
          <cell r="K703">
            <v>0</v>
          </cell>
        </row>
        <row r="704">
          <cell r="B704" t="str">
            <v>4EN094</v>
          </cell>
          <cell r="C704" t="str">
            <v>Total</v>
          </cell>
          <cell r="I704">
            <v>0.53473999999999999</v>
          </cell>
          <cell r="J704">
            <v>0.56821999999999995</v>
          </cell>
          <cell r="K704">
            <v>1.6231599999999999</v>
          </cell>
        </row>
        <row r="705">
          <cell r="B705" t="str">
            <v>4EN110</v>
          </cell>
          <cell r="C705" t="str">
            <v>Gasto com Pessoal</v>
          </cell>
        </row>
        <row r="706">
          <cell r="B706" t="str">
            <v>4EN110</v>
          </cell>
          <cell r="C706" t="str">
            <v>Audit., Consult. e Serv. de Terc.</v>
          </cell>
          <cell r="H706">
            <v>0.31841999999999998</v>
          </cell>
        </row>
        <row r="707">
          <cell r="B707" t="str">
            <v>4EN110</v>
          </cell>
          <cell r="C707" t="str">
            <v>Mecanização</v>
          </cell>
        </row>
        <row r="708">
          <cell r="B708" t="str">
            <v>4EN110</v>
          </cell>
          <cell r="C708" t="str">
            <v xml:space="preserve">    Manutenção</v>
          </cell>
        </row>
        <row r="709">
          <cell r="B709" t="str">
            <v>4EN110</v>
          </cell>
          <cell r="C709" t="str">
            <v xml:space="preserve">    Combustível</v>
          </cell>
        </row>
        <row r="710">
          <cell r="B710" t="str">
            <v>4EN110</v>
          </cell>
          <cell r="C710" t="str">
            <v>Insumos</v>
          </cell>
        </row>
        <row r="711">
          <cell r="B711" t="str">
            <v>4EN110</v>
          </cell>
          <cell r="C711" t="str">
            <v xml:space="preserve">    Adubos</v>
          </cell>
        </row>
        <row r="712">
          <cell r="B712" t="str">
            <v>4EN110</v>
          </cell>
          <cell r="C712" t="str">
            <v xml:space="preserve">    Defensivos</v>
          </cell>
        </row>
        <row r="713">
          <cell r="B713" t="str">
            <v>4EN110</v>
          </cell>
          <cell r="C713" t="str">
            <v xml:space="preserve">    Sementes</v>
          </cell>
        </row>
        <row r="714">
          <cell r="B714" t="str">
            <v>4EN110</v>
          </cell>
          <cell r="C714" t="str">
            <v>Aluguel e Arrendamento</v>
          </cell>
          <cell r="I714">
            <v>0.31841000000000003</v>
          </cell>
        </row>
        <row r="715">
          <cell r="B715" t="str">
            <v>4EN110</v>
          </cell>
          <cell r="C715" t="str">
            <v>Outros</v>
          </cell>
          <cell r="D715">
            <v>6.2794100000000004</v>
          </cell>
          <cell r="E715">
            <v>9.89255</v>
          </cell>
          <cell r="F715">
            <v>15.410270000000001</v>
          </cell>
          <cell r="G715">
            <v>7.4945700000000004</v>
          </cell>
          <cell r="H715">
            <v>7.6120000000000001</v>
          </cell>
          <cell r="I715">
            <v>7.4583500000000003</v>
          </cell>
          <cell r="J715">
            <v>22.36816</v>
          </cell>
          <cell r="K715">
            <v>11.5909</v>
          </cell>
          <cell r="L715">
            <v>1.4320299999999999</v>
          </cell>
        </row>
        <row r="716">
          <cell r="B716" t="str">
            <v>4EN110</v>
          </cell>
          <cell r="C716" t="str">
            <v>Total</v>
          </cell>
          <cell r="D716">
            <v>6.2794100000000004</v>
          </cell>
          <cell r="E716">
            <v>9.89255</v>
          </cell>
          <cell r="F716">
            <v>15.410270000000001</v>
          </cell>
          <cell r="G716">
            <v>7.4945700000000004</v>
          </cell>
          <cell r="H716">
            <v>7.9304199999999998</v>
          </cell>
          <cell r="I716">
            <v>7.7767600000000003</v>
          </cell>
          <cell r="J716">
            <v>22.36816</v>
          </cell>
          <cell r="K716">
            <v>11.5909</v>
          </cell>
          <cell r="L716">
            <v>1.4320299999999999</v>
          </cell>
        </row>
        <row r="717">
          <cell r="B717" t="str">
            <v>4EN130</v>
          </cell>
          <cell r="C717" t="str">
            <v>Gasto com Pessoal</v>
          </cell>
          <cell r="D717">
            <v>20.844280000000001</v>
          </cell>
          <cell r="E717">
            <v>21.37359</v>
          </cell>
          <cell r="F717">
            <v>26.065909999999999</v>
          </cell>
          <cell r="G717">
            <v>21.145610000000001</v>
          </cell>
          <cell r="H717">
            <v>22.567979999999999</v>
          </cell>
          <cell r="I717">
            <v>16.723109999999998</v>
          </cell>
          <cell r="J717">
            <v>15.56161</v>
          </cell>
          <cell r="K717">
            <v>19.800170000000001</v>
          </cell>
          <cell r="L717">
            <v>1.8095300000000001</v>
          </cell>
        </row>
        <row r="718">
          <cell r="B718" t="str">
            <v>4EN130</v>
          </cell>
          <cell r="C718" t="str">
            <v>Audit., Consult. e Serv. de Terc.</v>
          </cell>
          <cell r="D718">
            <v>0.1484</v>
          </cell>
          <cell r="H718">
            <v>1.0235799999999999</v>
          </cell>
        </row>
        <row r="719">
          <cell r="B719" t="str">
            <v>4EN130</v>
          </cell>
          <cell r="C719" t="str">
            <v>Mecanização</v>
          </cell>
          <cell r="D719">
            <v>0</v>
          </cell>
        </row>
        <row r="720">
          <cell r="B720" t="str">
            <v>4EN130</v>
          </cell>
          <cell r="C720" t="str">
            <v xml:space="preserve">    Manutenção</v>
          </cell>
        </row>
        <row r="721">
          <cell r="B721" t="str">
            <v>4EN130</v>
          </cell>
          <cell r="C721" t="str">
            <v xml:space="preserve">    Combustível</v>
          </cell>
          <cell r="D721">
            <v>0</v>
          </cell>
        </row>
        <row r="722">
          <cell r="B722" t="str">
            <v>4EN130</v>
          </cell>
          <cell r="C722" t="str">
            <v>Insumos</v>
          </cell>
        </row>
        <row r="723">
          <cell r="B723" t="str">
            <v>4EN130</v>
          </cell>
          <cell r="C723" t="str">
            <v xml:space="preserve">    Adubos</v>
          </cell>
        </row>
        <row r="724">
          <cell r="B724" t="str">
            <v>4EN130</v>
          </cell>
          <cell r="C724" t="str">
            <v xml:space="preserve">    Defensivos</v>
          </cell>
        </row>
        <row r="725">
          <cell r="B725" t="str">
            <v>4EN130</v>
          </cell>
          <cell r="C725" t="str">
            <v xml:space="preserve">    Sementes</v>
          </cell>
        </row>
        <row r="726">
          <cell r="B726" t="str">
            <v>4EN130</v>
          </cell>
          <cell r="C726" t="str">
            <v>Aluguel e Arrendamento</v>
          </cell>
          <cell r="F726">
            <v>0.10100000000000001</v>
          </cell>
          <cell r="H726">
            <v>1.6370800000000001</v>
          </cell>
          <cell r="I726">
            <v>1.0235700000000001</v>
          </cell>
          <cell r="K726">
            <v>1.10182</v>
          </cell>
          <cell r="L726">
            <v>0.19994999999999999</v>
          </cell>
        </row>
        <row r="727">
          <cell r="B727" t="str">
            <v>4EN130</v>
          </cell>
          <cell r="C727" t="str">
            <v>Outros</v>
          </cell>
          <cell r="D727">
            <v>1.0159800000000001</v>
          </cell>
          <cell r="E727">
            <v>2.7006899999999998</v>
          </cell>
          <cell r="F727">
            <v>1.4823500000000001</v>
          </cell>
          <cell r="G727">
            <v>1.1830400000000001</v>
          </cell>
          <cell r="H727">
            <v>3.08927</v>
          </cell>
          <cell r="I727">
            <v>1.1646700000000001</v>
          </cell>
          <cell r="J727">
            <v>2.1182699999999999</v>
          </cell>
          <cell r="K727">
            <v>1.3537699999999999</v>
          </cell>
          <cell r="L727">
            <v>0.25068000000000001</v>
          </cell>
        </row>
        <row r="728">
          <cell r="B728" t="str">
            <v>4EN130</v>
          </cell>
          <cell r="C728" t="str">
            <v>Total</v>
          </cell>
          <cell r="D728">
            <v>22.008659999999999</v>
          </cell>
          <cell r="E728">
            <v>24.074280000000002</v>
          </cell>
          <cell r="F728">
            <v>27.649260000000002</v>
          </cell>
          <cell r="G728">
            <v>22.32865</v>
          </cell>
          <cell r="H728">
            <v>28.317910000000001</v>
          </cell>
          <cell r="I728">
            <v>18.911349999999999</v>
          </cell>
          <cell r="J728">
            <v>17.679880000000001</v>
          </cell>
          <cell r="K728">
            <v>22.255759999999999</v>
          </cell>
          <cell r="L728">
            <v>2.2601599999999999</v>
          </cell>
        </row>
        <row r="729">
          <cell r="B729" t="str">
            <v>4EN380</v>
          </cell>
          <cell r="C729" t="str">
            <v>Gasto com Pessoal</v>
          </cell>
        </row>
        <row r="730">
          <cell r="B730" t="str">
            <v>4EN380</v>
          </cell>
          <cell r="C730" t="str">
            <v>Audit., Consult. e Serv. de Terc.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32.085090000000001</v>
          </cell>
          <cell r="I730">
            <v>0</v>
          </cell>
          <cell r="J730">
            <v>0</v>
          </cell>
          <cell r="K730">
            <v>0</v>
          </cell>
        </row>
        <row r="731">
          <cell r="B731" t="str">
            <v>4EN380</v>
          </cell>
          <cell r="C731" t="str">
            <v>Mecanização</v>
          </cell>
        </row>
        <row r="732">
          <cell r="B732" t="str">
            <v>4EN380</v>
          </cell>
          <cell r="C732" t="str">
            <v xml:space="preserve">    Manutenção</v>
          </cell>
        </row>
        <row r="733">
          <cell r="B733" t="str">
            <v>4EN380</v>
          </cell>
          <cell r="C733" t="str">
            <v xml:space="preserve">    Combustível</v>
          </cell>
        </row>
        <row r="734">
          <cell r="B734" t="str">
            <v>4EN380</v>
          </cell>
          <cell r="C734" t="str">
            <v>Insumos</v>
          </cell>
        </row>
        <row r="735">
          <cell r="B735" t="str">
            <v>4EN380</v>
          </cell>
          <cell r="C735" t="str">
            <v xml:space="preserve">    Adubos</v>
          </cell>
        </row>
        <row r="736">
          <cell r="B736" t="str">
            <v>4EN380</v>
          </cell>
          <cell r="C736" t="str">
            <v xml:space="preserve">    Defensivos</v>
          </cell>
        </row>
        <row r="737">
          <cell r="B737" t="str">
            <v>4EN380</v>
          </cell>
          <cell r="C737" t="str">
            <v xml:space="preserve">    Sementes</v>
          </cell>
        </row>
        <row r="738">
          <cell r="B738" t="str">
            <v>4EN380</v>
          </cell>
          <cell r="C738" t="str">
            <v>Aluguel e Arrendamento</v>
          </cell>
        </row>
        <row r="739">
          <cell r="B739" t="str">
            <v>4EN380</v>
          </cell>
          <cell r="C739" t="str">
            <v>Outros</v>
          </cell>
          <cell r="D739">
            <v>128.09066999999999</v>
          </cell>
          <cell r="E739">
            <v>116.05298999999999</v>
          </cell>
          <cell r="F739">
            <v>217.60163</v>
          </cell>
          <cell r="G739">
            <v>95.134259999999998</v>
          </cell>
          <cell r="H739">
            <v>32.19632</v>
          </cell>
          <cell r="I739">
            <v>177.8905</v>
          </cell>
          <cell r="J739">
            <v>105.08788</v>
          </cell>
          <cell r="K739">
            <v>93.871679999999998</v>
          </cell>
          <cell r="L739">
            <v>23</v>
          </cell>
        </row>
        <row r="740">
          <cell r="B740" t="str">
            <v>4EN380</v>
          </cell>
          <cell r="C740" t="str">
            <v>Total</v>
          </cell>
          <cell r="D740">
            <v>128.09066999999999</v>
          </cell>
          <cell r="E740">
            <v>116.05298999999999</v>
          </cell>
          <cell r="F740">
            <v>217.60163</v>
          </cell>
          <cell r="G740">
            <v>95.134259999999998</v>
          </cell>
          <cell r="H740">
            <v>64.281409999999994</v>
          </cell>
          <cell r="I740">
            <v>177.8905</v>
          </cell>
          <cell r="J740">
            <v>105.08788</v>
          </cell>
          <cell r="K740">
            <v>93.871679999999998</v>
          </cell>
          <cell r="L740">
            <v>23</v>
          </cell>
        </row>
        <row r="741">
          <cell r="B741" t="str">
            <v>4EN381</v>
          </cell>
          <cell r="C741" t="str">
            <v>Gasto com Pessoal</v>
          </cell>
          <cell r="D741">
            <v>6.64297</v>
          </cell>
          <cell r="E741">
            <v>3.5765799999999999</v>
          </cell>
          <cell r="F741">
            <v>11.07926</v>
          </cell>
          <cell r="G741">
            <v>6.3063200000000004</v>
          </cell>
          <cell r="H741">
            <v>14.946300000000001</v>
          </cell>
          <cell r="I741">
            <v>6.3119500000000004</v>
          </cell>
          <cell r="J741">
            <v>5.5933000000000002</v>
          </cell>
          <cell r="K741">
            <v>5.7161900000000001</v>
          </cell>
          <cell r="L741">
            <v>0.40900999999999998</v>
          </cell>
        </row>
        <row r="742">
          <cell r="B742" t="str">
            <v>4EN381</v>
          </cell>
          <cell r="C742" t="str">
            <v>Audit., Consult. e Serv. de Terc.</v>
          </cell>
          <cell r="D742">
            <v>0</v>
          </cell>
          <cell r="E742">
            <v>2.25</v>
          </cell>
          <cell r="H742">
            <v>9.2590000000000006E-2</v>
          </cell>
        </row>
        <row r="743">
          <cell r="B743" t="str">
            <v>4EN381</v>
          </cell>
          <cell r="C743" t="str">
            <v>Mecanização</v>
          </cell>
          <cell r="D743">
            <v>0.77110999999999996</v>
          </cell>
          <cell r="E743">
            <v>2.1226500000000001</v>
          </cell>
          <cell r="F743">
            <v>1.5970299999999999</v>
          </cell>
          <cell r="G743">
            <v>2.0447799999999998</v>
          </cell>
          <cell r="I743">
            <v>3.2956500000000002</v>
          </cell>
          <cell r="J743">
            <v>0.65961000000000003</v>
          </cell>
          <cell r="K743">
            <v>2.3686600000000002</v>
          </cell>
          <cell r="L743">
            <v>0.49192999999999998</v>
          </cell>
        </row>
        <row r="744">
          <cell r="B744" t="str">
            <v>4EN381</v>
          </cell>
          <cell r="C744" t="str">
            <v xml:space="preserve">    Manutenção</v>
          </cell>
          <cell r="F744">
            <v>0.16500000000000001</v>
          </cell>
          <cell r="G744">
            <v>0.2</v>
          </cell>
        </row>
        <row r="745">
          <cell r="B745" t="str">
            <v>4EN381</v>
          </cell>
          <cell r="C745" t="str">
            <v xml:space="preserve">    Combustível</v>
          </cell>
          <cell r="D745">
            <v>0.77110999999999996</v>
          </cell>
          <cell r="E745">
            <v>2.1226500000000001</v>
          </cell>
          <cell r="F745">
            <v>1.4320299999999999</v>
          </cell>
          <cell r="G745">
            <v>1.8447800000000001</v>
          </cell>
          <cell r="I745">
            <v>3.2956500000000002</v>
          </cell>
          <cell r="J745">
            <v>0.65961000000000003</v>
          </cell>
          <cell r="K745">
            <v>2.3686600000000002</v>
          </cell>
          <cell r="L745">
            <v>0.49192999999999998</v>
          </cell>
        </row>
        <row r="746">
          <cell r="B746" t="str">
            <v>4EN381</v>
          </cell>
          <cell r="C746" t="str">
            <v>Insumos</v>
          </cell>
        </row>
        <row r="747">
          <cell r="B747" t="str">
            <v>4EN381</v>
          </cell>
          <cell r="C747" t="str">
            <v xml:space="preserve">    Adubos</v>
          </cell>
        </row>
        <row r="748">
          <cell r="B748" t="str">
            <v>4EN381</v>
          </cell>
          <cell r="C748" t="str">
            <v xml:space="preserve">    Defensivos</v>
          </cell>
        </row>
        <row r="749">
          <cell r="B749" t="str">
            <v>4EN381</v>
          </cell>
          <cell r="C749" t="str">
            <v xml:space="preserve">    Sementes</v>
          </cell>
        </row>
        <row r="750">
          <cell r="B750" t="str">
            <v>4EN381</v>
          </cell>
          <cell r="C750" t="str">
            <v>Aluguel e Arrendamento</v>
          </cell>
          <cell r="E750">
            <v>-2.3205900000000002</v>
          </cell>
          <cell r="F750">
            <v>3.2541199999999999</v>
          </cell>
          <cell r="G750">
            <v>1.62706</v>
          </cell>
          <cell r="H750">
            <v>0.4</v>
          </cell>
          <cell r="I750">
            <v>2.2742599999999999</v>
          </cell>
          <cell r="J750">
            <v>2.2160000000000002</v>
          </cell>
          <cell r="K750">
            <v>5.0320499999999999</v>
          </cell>
        </row>
        <row r="751">
          <cell r="B751" t="str">
            <v>4EN381</v>
          </cell>
          <cell r="C751" t="str">
            <v>Outros</v>
          </cell>
          <cell r="D751">
            <v>0.82079999999999997</v>
          </cell>
          <cell r="E751">
            <v>2.83779</v>
          </cell>
          <cell r="F751">
            <v>1.53525</v>
          </cell>
          <cell r="G751">
            <v>3.67489</v>
          </cell>
          <cell r="H751">
            <v>2.6678799999999998</v>
          </cell>
          <cell r="I751">
            <v>2.4703499999999998</v>
          </cell>
          <cell r="J751">
            <v>1.9405699999999999</v>
          </cell>
          <cell r="K751">
            <v>1.29948</v>
          </cell>
          <cell r="L751">
            <v>0.27439999999999998</v>
          </cell>
        </row>
        <row r="752">
          <cell r="B752" t="str">
            <v>4EN381</v>
          </cell>
          <cell r="C752" t="str">
            <v>Total</v>
          </cell>
          <cell r="D752">
            <v>8.2348800000000004</v>
          </cell>
          <cell r="E752">
            <v>8.4664300000000008</v>
          </cell>
          <cell r="F752">
            <v>17.46566</v>
          </cell>
          <cell r="G752">
            <v>13.65305</v>
          </cell>
          <cell r="H752">
            <v>18.106770000000001</v>
          </cell>
          <cell r="I752">
            <v>14.352209999999999</v>
          </cell>
          <cell r="J752">
            <v>10.40948</v>
          </cell>
          <cell r="K752">
            <v>14.41638</v>
          </cell>
          <cell r="L752">
            <v>1.1753400000000001</v>
          </cell>
        </row>
        <row r="753">
          <cell r="B753" t="str">
            <v>4EN411</v>
          </cell>
          <cell r="C753" t="str">
            <v>Gasto com Pessoal</v>
          </cell>
          <cell r="D753">
            <v>1.39968</v>
          </cell>
          <cell r="E753">
            <v>5.3884800000000004</v>
          </cell>
          <cell r="F753">
            <v>1.65977</v>
          </cell>
          <cell r="G753">
            <v>1.51685</v>
          </cell>
          <cell r="H753">
            <v>1.5960799999999999</v>
          </cell>
          <cell r="I753">
            <v>1.5263199999999999</v>
          </cell>
          <cell r="J753">
            <v>1.5117</v>
          </cell>
          <cell r="K753">
            <v>1.59093</v>
          </cell>
          <cell r="L753">
            <v>5.8430000000000003E-2</v>
          </cell>
        </row>
        <row r="754">
          <cell r="B754" t="str">
            <v>4EN411</v>
          </cell>
          <cell r="C754" t="str">
            <v>Audit., Consult. e Serv. de Terc.</v>
          </cell>
        </row>
        <row r="755">
          <cell r="B755" t="str">
            <v>4EN411</v>
          </cell>
          <cell r="C755" t="str">
            <v>Mecanização</v>
          </cell>
        </row>
        <row r="756">
          <cell r="B756" t="str">
            <v>4EN411</v>
          </cell>
          <cell r="C756" t="str">
            <v xml:space="preserve">    Manutenção</v>
          </cell>
        </row>
        <row r="757">
          <cell r="B757" t="str">
            <v>4EN411</v>
          </cell>
          <cell r="C757" t="str">
            <v xml:space="preserve">    Combustível</v>
          </cell>
        </row>
        <row r="758">
          <cell r="B758" t="str">
            <v>4EN411</v>
          </cell>
          <cell r="C758" t="str">
            <v>Insumos</v>
          </cell>
        </row>
        <row r="759">
          <cell r="B759" t="str">
            <v>4EN411</v>
          </cell>
          <cell r="C759" t="str">
            <v xml:space="preserve">    Adubos</v>
          </cell>
        </row>
        <row r="760">
          <cell r="B760" t="str">
            <v>4EN411</v>
          </cell>
          <cell r="C760" t="str">
            <v xml:space="preserve">    Defensivos</v>
          </cell>
        </row>
        <row r="761">
          <cell r="B761" t="str">
            <v>4EN411</v>
          </cell>
          <cell r="C761" t="str">
            <v xml:space="preserve">    Sementes</v>
          </cell>
        </row>
        <row r="762">
          <cell r="B762" t="str">
            <v>4EN411</v>
          </cell>
          <cell r="C762" t="str">
            <v>Aluguel e Arrendamento</v>
          </cell>
        </row>
        <row r="763">
          <cell r="B763" t="str">
            <v>4EN411</v>
          </cell>
          <cell r="C763" t="str">
            <v>Outros</v>
          </cell>
          <cell r="D763">
            <v>0</v>
          </cell>
          <cell r="E763">
            <v>4.6000000000000001E-4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 t="str">
            <v>4EN411</v>
          </cell>
          <cell r="C764" t="str">
            <v>Total</v>
          </cell>
          <cell r="D764">
            <v>1.39968</v>
          </cell>
          <cell r="E764">
            <v>5.3889399999999998</v>
          </cell>
          <cell r="F764">
            <v>1.65977</v>
          </cell>
          <cell r="G764">
            <v>1.51685</v>
          </cell>
          <cell r="H764">
            <v>1.5960799999999999</v>
          </cell>
          <cell r="I764">
            <v>1.5263199999999999</v>
          </cell>
          <cell r="J764">
            <v>1.5117</v>
          </cell>
          <cell r="K764">
            <v>1.59093</v>
          </cell>
          <cell r="L764">
            <v>5.8430000000000003E-2</v>
          </cell>
        </row>
        <row r="765">
          <cell r="B765" t="str">
            <v>4IT020</v>
          </cell>
          <cell r="C765" t="str">
            <v>Gasto com Pessoal</v>
          </cell>
        </row>
        <row r="766">
          <cell r="B766" t="str">
            <v>4IT020</v>
          </cell>
          <cell r="C766" t="str">
            <v>Audit., Consult. e Serv. de Terc.</v>
          </cell>
          <cell r="D766">
            <v>48.182499999999997</v>
          </cell>
          <cell r="E766">
            <v>0.78749999999999998</v>
          </cell>
          <cell r="F766">
            <v>7.91</v>
          </cell>
          <cell r="G766">
            <v>20.607500000000002</v>
          </cell>
          <cell r="H766">
            <v>39.957700000000003</v>
          </cell>
          <cell r="I766">
            <v>4.6875</v>
          </cell>
          <cell r="J766">
            <v>22.082519999999999</v>
          </cell>
          <cell r="K766">
            <v>36.304279999999999</v>
          </cell>
          <cell r="L766">
            <v>0.65</v>
          </cell>
        </row>
        <row r="767">
          <cell r="B767" t="str">
            <v>4IT020</v>
          </cell>
          <cell r="C767" t="str">
            <v>Mecanização</v>
          </cell>
        </row>
        <row r="768">
          <cell r="B768" t="str">
            <v>4IT020</v>
          </cell>
          <cell r="C768" t="str">
            <v xml:space="preserve">    Manutenção</v>
          </cell>
        </row>
        <row r="769">
          <cell r="B769" t="str">
            <v>4IT020</v>
          </cell>
          <cell r="C769" t="str">
            <v xml:space="preserve">    Combustível</v>
          </cell>
        </row>
        <row r="770">
          <cell r="B770" t="str">
            <v>4IT020</v>
          </cell>
          <cell r="C770" t="str">
            <v>Insumos</v>
          </cell>
        </row>
        <row r="771">
          <cell r="B771" t="str">
            <v>4IT020</v>
          </cell>
          <cell r="C771" t="str">
            <v xml:space="preserve">    Adubos</v>
          </cell>
        </row>
        <row r="772">
          <cell r="B772" t="str">
            <v>4IT020</v>
          </cell>
          <cell r="C772" t="str">
            <v xml:space="preserve">    Defensivos</v>
          </cell>
        </row>
        <row r="773">
          <cell r="B773" t="str">
            <v>4IT020</v>
          </cell>
          <cell r="C773" t="str">
            <v xml:space="preserve">    Sementes</v>
          </cell>
        </row>
        <row r="774">
          <cell r="B774" t="str">
            <v>4IT020</v>
          </cell>
          <cell r="C774" t="str">
            <v>Aluguel e Arrendamento</v>
          </cell>
        </row>
        <row r="775">
          <cell r="B775" t="str">
            <v>4IT020</v>
          </cell>
          <cell r="C775" t="str">
            <v>Outros</v>
          </cell>
          <cell r="D775">
            <v>59.07855</v>
          </cell>
          <cell r="E775">
            <v>1.19232</v>
          </cell>
          <cell r="F775">
            <v>-25.320720000000001</v>
          </cell>
          <cell r="G775">
            <v>5.62547</v>
          </cell>
          <cell r="H775">
            <v>4.1388600000000002</v>
          </cell>
          <cell r="I775">
            <v>8.7387099999999993</v>
          </cell>
          <cell r="J775">
            <v>0.22</v>
          </cell>
          <cell r="K775">
            <v>0.34711999999999998</v>
          </cell>
          <cell r="L775">
            <v>0</v>
          </cell>
        </row>
        <row r="776">
          <cell r="B776" t="str">
            <v>4IT020</v>
          </cell>
          <cell r="C776" t="str">
            <v>Total</v>
          </cell>
          <cell r="D776">
            <v>107.26105</v>
          </cell>
          <cell r="E776">
            <v>1.9798199999999999</v>
          </cell>
          <cell r="F776">
            <v>-17.410720000000001</v>
          </cell>
          <cell r="G776">
            <v>26.232970000000002</v>
          </cell>
          <cell r="H776">
            <v>44.096559999999997</v>
          </cell>
          <cell r="I776">
            <v>13.426209999999999</v>
          </cell>
          <cell r="J776">
            <v>22.302520000000001</v>
          </cell>
          <cell r="K776">
            <v>36.651400000000002</v>
          </cell>
          <cell r="L776">
            <v>0.65</v>
          </cell>
        </row>
        <row r="777">
          <cell r="B777" t="str">
            <v>4IT030</v>
          </cell>
          <cell r="C777" t="str">
            <v>Gasto com Pessoal</v>
          </cell>
          <cell r="D777">
            <v>4.8799599999999996</v>
          </cell>
          <cell r="E777">
            <v>5.0862499999999997</v>
          </cell>
          <cell r="F777">
            <v>3.5018099999999999</v>
          </cell>
          <cell r="G777">
            <v>4.7985699999999998</v>
          </cell>
          <cell r="H777">
            <v>5.5734500000000002</v>
          </cell>
          <cell r="I777">
            <v>4.8922400000000001</v>
          </cell>
          <cell r="J777">
            <v>4.3127700000000004</v>
          </cell>
          <cell r="K777">
            <v>4.8905799999999999</v>
          </cell>
          <cell r="L777">
            <v>0.50714999999999999</v>
          </cell>
        </row>
        <row r="778">
          <cell r="B778" t="str">
            <v>4IT030</v>
          </cell>
          <cell r="C778" t="str">
            <v>Audit., Consult. e Serv. de Terc.</v>
          </cell>
          <cell r="D778">
            <v>0.28275</v>
          </cell>
          <cell r="H778">
            <v>0.22470000000000001</v>
          </cell>
          <cell r="I778">
            <v>3.8650000000000002</v>
          </cell>
          <cell r="J778">
            <v>3.8650000000000002</v>
          </cell>
        </row>
        <row r="779">
          <cell r="B779" t="str">
            <v>4IT030</v>
          </cell>
          <cell r="C779" t="str">
            <v>Mecanização</v>
          </cell>
          <cell r="J779">
            <v>0.71794000000000002</v>
          </cell>
        </row>
        <row r="780">
          <cell r="B780" t="str">
            <v>4IT030</v>
          </cell>
          <cell r="C780" t="str">
            <v xml:space="preserve">    Manutenção</v>
          </cell>
          <cell r="J780">
            <v>0.71794000000000002</v>
          </cell>
        </row>
        <row r="781">
          <cell r="B781" t="str">
            <v>4IT030</v>
          </cell>
          <cell r="C781" t="str">
            <v xml:space="preserve">    Combustível</v>
          </cell>
        </row>
        <row r="782">
          <cell r="B782" t="str">
            <v>4IT030</v>
          </cell>
          <cell r="C782" t="str">
            <v>Insumos</v>
          </cell>
        </row>
        <row r="783">
          <cell r="B783" t="str">
            <v>4IT030</v>
          </cell>
          <cell r="C783" t="str">
            <v xml:space="preserve">    Adubos</v>
          </cell>
        </row>
        <row r="784">
          <cell r="B784" t="str">
            <v>4IT030</v>
          </cell>
          <cell r="C784" t="str">
            <v xml:space="preserve">    Defensivos</v>
          </cell>
        </row>
        <row r="785">
          <cell r="B785" t="str">
            <v>4IT030</v>
          </cell>
          <cell r="C785" t="str">
            <v xml:space="preserve">    Sementes</v>
          </cell>
        </row>
        <row r="786">
          <cell r="B786" t="str">
            <v>4IT030</v>
          </cell>
          <cell r="C786" t="str">
            <v>Aluguel e Arrendamento</v>
          </cell>
          <cell r="I786">
            <v>0.16122</v>
          </cell>
          <cell r="K786">
            <v>8.9319999999999997E-2</v>
          </cell>
        </row>
        <row r="787">
          <cell r="B787" t="str">
            <v>4IT030</v>
          </cell>
          <cell r="C787" t="str">
            <v>Outros</v>
          </cell>
          <cell r="D787">
            <v>4.9338199999999999</v>
          </cell>
          <cell r="E787">
            <v>5.5426200000000003</v>
          </cell>
          <cell r="F787">
            <v>11.763439999999999</v>
          </cell>
          <cell r="G787">
            <v>11.680720000000001</v>
          </cell>
          <cell r="H787">
            <v>33.204619999999998</v>
          </cell>
          <cell r="I787">
            <v>3.1501999999999999</v>
          </cell>
          <cell r="J787">
            <v>4.0797499999999998</v>
          </cell>
          <cell r="K787">
            <v>10.177680000000001</v>
          </cell>
          <cell r="L787">
            <v>0.94611000000000001</v>
          </cell>
          <cell r="O787">
            <v>0</v>
          </cell>
        </row>
        <row r="788">
          <cell r="B788" t="str">
            <v>4IT030</v>
          </cell>
          <cell r="C788" t="str">
            <v>Total</v>
          </cell>
          <cell r="D788">
            <v>10.09653</v>
          </cell>
          <cell r="E788">
            <v>10.628869999999999</v>
          </cell>
          <cell r="F788">
            <v>15.26525</v>
          </cell>
          <cell r="G788">
            <v>16.479289999999999</v>
          </cell>
          <cell r="H788">
            <v>39.002769999999998</v>
          </cell>
          <cell r="I788">
            <v>12.068659999999999</v>
          </cell>
          <cell r="J788">
            <v>12.97546</v>
          </cell>
          <cell r="K788">
            <v>15.157579999999999</v>
          </cell>
          <cell r="L788">
            <v>1.45326</v>
          </cell>
          <cell r="O788">
            <v>0</v>
          </cell>
        </row>
        <row r="789">
          <cell r="B789" t="str">
            <v>4IT050</v>
          </cell>
          <cell r="C789" t="str">
            <v>Gasto com Pessoal</v>
          </cell>
          <cell r="D789">
            <v>1.84378</v>
          </cell>
          <cell r="E789">
            <v>14.66268</v>
          </cell>
          <cell r="F789">
            <v>6.2488099999999998</v>
          </cell>
          <cell r="G789">
            <v>4.4174600000000002</v>
          </cell>
          <cell r="H789">
            <v>23.489650000000001</v>
          </cell>
          <cell r="I789">
            <v>0.37168000000000001</v>
          </cell>
          <cell r="J789">
            <v>20.865860000000001</v>
          </cell>
          <cell r="K789">
            <v>12.038880000000001</v>
          </cell>
          <cell r="L789">
            <v>0.33185999999999999</v>
          </cell>
        </row>
        <row r="790">
          <cell r="B790" t="str">
            <v>4IT050</v>
          </cell>
          <cell r="C790" t="str">
            <v>Audit., Consult. e Serv. de Terc.</v>
          </cell>
          <cell r="D790">
            <v>2.8832599999999999</v>
          </cell>
          <cell r="E790">
            <v>2.7160600000000001</v>
          </cell>
          <cell r="F790">
            <v>3.5706199999999999</v>
          </cell>
          <cell r="J790">
            <v>6.8474599999999999</v>
          </cell>
          <cell r="K790">
            <v>2</v>
          </cell>
        </row>
        <row r="791">
          <cell r="B791" t="str">
            <v>4IT050</v>
          </cell>
          <cell r="C791" t="str">
            <v>Mecanização</v>
          </cell>
          <cell r="D791">
            <v>0.69777999999999996</v>
          </cell>
          <cell r="E791">
            <v>0.79720000000000002</v>
          </cell>
          <cell r="G791">
            <v>0.89839000000000002</v>
          </cell>
          <cell r="H791">
            <v>0.61765999999999999</v>
          </cell>
          <cell r="I791">
            <v>0.31831999999999999</v>
          </cell>
          <cell r="J791">
            <v>0.10198</v>
          </cell>
          <cell r="K791">
            <v>0.21132999999999999</v>
          </cell>
        </row>
        <row r="792">
          <cell r="B792" t="str">
            <v>4IT050</v>
          </cell>
          <cell r="C792" t="str">
            <v xml:space="preserve">    Manutenção</v>
          </cell>
        </row>
        <row r="793">
          <cell r="B793" t="str">
            <v>4IT050</v>
          </cell>
          <cell r="C793" t="str">
            <v xml:space="preserve">    Combustível</v>
          </cell>
          <cell r="D793">
            <v>0.69777999999999996</v>
          </cell>
          <cell r="E793">
            <v>0.79720000000000002</v>
          </cell>
          <cell r="G793">
            <v>0.89839000000000002</v>
          </cell>
          <cell r="H793">
            <v>0.61765999999999999</v>
          </cell>
          <cell r="I793">
            <v>0.31831999999999999</v>
          </cell>
          <cell r="J793">
            <v>0.10198</v>
          </cell>
          <cell r="K793">
            <v>0.21132999999999999</v>
          </cell>
        </row>
        <row r="794">
          <cell r="B794" t="str">
            <v>4IT050</v>
          </cell>
          <cell r="C794" t="str">
            <v>Insumos</v>
          </cell>
        </row>
        <row r="795">
          <cell r="B795" t="str">
            <v>4IT050</v>
          </cell>
          <cell r="C795" t="str">
            <v xml:space="preserve">    Adubos</v>
          </cell>
        </row>
        <row r="796">
          <cell r="B796" t="str">
            <v>4IT050</v>
          </cell>
          <cell r="C796" t="str">
            <v xml:space="preserve">    Defensivos</v>
          </cell>
        </row>
        <row r="797">
          <cell r="B797" t="str">
            <v>4IT050</v>
          </cell>
          <cell r="C797" t="str">
            <v xml:space="preserve">    Sementes</v>
          </cell>
        </row>
        <row r="798">
          <cell r="B798" t="str">
            <v>4IT050</v>
          </cell>
          <cell r="C798" t="str">
            <v>Aluguel e Arrendamento</v>
          </cell>
          <cell r="D798">
            <v>0.91</v>
          </cell>
          <cell r="E798">
            <v>1.25</v>
          </cell>
          <cell r="F798">
            <v>1.258</v>
          </cell>
          <cell r="G798">
            <v>0.91</v>
          </cell>
          <cell r="I798">
            <v>0.91</v>
          </cell>
          <cell r="J798">
            <v>0.91</v>
          </cell>
          <cell r="K798">
            <v>1.07951</v>
          </cell>
        </row>
        <row r="799">
          <cell r="B799" t="str">
            <v>4IT050</v>
          </cell>
          <cell r="C799" t="str">
            <v>Outros</v>
          </cell>
          <cell r="D799">
            <v>0.66320999999999997</v>
          </cell>
          <cell r="E799">
            <v>2.0296400000000001</v>
          </cell>
          <cell r="F799">
            <v>3.34185</v>
          </cell>
          <cell r="G799">
            <v>3.6624400000000001</v>
          </cell>
          <cell r="H799">
            <v>13.537240000000001</v>
          </cell>
          <cell r="I799">
            <v>1.9700899999999999</v>
          </cell>
          <cell r="J799">
            <v>8.7819400000000005</v>
          </cell>
          <cell r="K799">
            <v>2.3772199999999999</v>
          </cell>
          <cell r="L799">
            <v>1.38659</v>
          </cell>
        </row>
        <row r="800">
          <cell r="B800" t="str">
            <v>4IT050</v>
          </cell>
          <cell r="C800" t="str">
            <v>Total</v>
          </cell>
          <cell r="D800">
            <v>6.99803</v>
          </cell>
          <cell r="E800">
            <v>21.455580000000001</v>
          </cell>
          <cell r="F800">
            <v>14.419280000000001</v>
          </cell>
          <cell r="G800">
            <v>9.8882899999999996</v>
          </cell>
          <cell r="H800">
            <v>37.644550000000002</v>
          </cell>
          <cell r="I800">
            <v>3.57009</v>
          </cell>
          <cell r="J800">
            <v>37.507240000000003</v>
          </cell>
          <cell r="K800">
            <v>17.706939999999999</v>
          </cell>
          <cell r="L800">
            <v>1.71845</v>
          </cell>
        </row>
        <row r="801">
          <cell r="B801" t="str">
            <v>4IT051</v>
          </cell>
          <cell r="C801" t="str">
            <v>Gasto com Pessoal</v>
          </cell>
          <cell r="D801">
            <v>0.19761000000000001</v>
          </cell>
          <cell r="E801">
            <v>0.3614</v>
          </cell>
          <cell r="F801">
            <v>3.0973899999999999</v>
          </cell>
          <cell r="G801">
            <v>3.6812100000000001</v>
          </cell>
          <cell r="H801">
            <v>3.3312599999999999</v>
          </cell>
          <cell r="I801">
            <v>3.13794</v>
          </cell>
          <cell r="J801">
            <v>3.2922099999999999</v>
          </cell>
          <cell r="K801">
            <v>3.2517399999999999</v>
          </cell>
          <cell r="L801">
            <v>0.14721000000000001</v>
          </cell>
        </row>
        <row r="802">
          <cell r="B802" t="str">
            <v>4IT051</v>
          </cell>
          <cell r="C802" t="str">
            <v>Audit., Consult. e Serv. de Terc.</v>
          </cell>
          <cell r="D802">
            <v>4.7203999999999997</v>
          </cell>
          <cell r="E802">
            <v>19.683330000000002</v>
          </cell>
          <cell r="F802">
            <v>28.204660000000001</v>
          </cell>
          <cell r="G802">
            <v>4.274</v>
          </cell>
          <cell r="H802">
            <v>8.5419699999999992</v>
          </cell>
          <cell r="I802">
            <v>3.548</v>
          </cell>
          <cell r="J802">
            <v>5.0476099999999997</v>
          </cell>
          <cell r="K802">
            <v>5.7873999999999999</v>
          </cell>
          <cell r="L802">
            <v>0.72399000000000002</v>
          </cell>
        </row>
        <row r="803">
          <cell r="B803" t="str">
            <v>4IT051</v>
          </cell>
          <cell r="C803" t="str">
            <v>Mecanização</v>
          </cell>
          <cell r="D803">
            <v>0.86095999999999995</v>
          </cell>
        </row>
        <row r="804">
          <cell r="B804" t="str">
            <v>4IT051</v>
          </cell>
          <cell r="C804" t="str">
            <v xml:space="preserve">    Manutenção</v>
          </cell>
          <cell r="D804">
            <v>0.86095999999999995</v>
          </cell>
        </row>
        <row r="805">
          <cell r="B805" t="str">
            <v>4IT051</v>
          </cell>
          <cell r="C805" t="str">
            <v xml:space="preserve">    Combustível</v>
          </cell>
        </row>
        <row r="806">
          <cell r="B806" t="str">
            <v>4IT051</v>
          </cell>
          <cell r="C806" t="str">
            <v>Insumos</v>
          </cell>
        </row>
        <row r="807">
          <cell r="B807" t="str">
            <v>4IT051</v>
          </cell>
          <cell r="C807" t="str">
            <v xml:space="preserve">    Adubos</v>
          </cell>
        </row>
        <row r="808">
          <cell r="B808" t="str">
            <v>4IT051</v>
          </cell>
          <cell r="C808" t="str">
            <v xml:space="preserve">    Defensivos</v>
          </cell>
        </row>
        <row r="809">
          <cell r="B809" t="str">
            <v>4IT051</v>
          </cell>
          <cell r="C809" t="str">
            <v xml:space="preserve">    Sementes</v>
          </cell>
        </row>
        <row r="810">
          <cell r="B810" t="str">
            <v>4IT051</v>
          </cell>
          <cell r="C810" t="str">
            <v>Aluguel e Arrendamento</v>
          </cell>
          <cell r="I810">
            <v>0.26795999999999998</v>
          </cell>
          <cell r="K810">
            <v>0.35727999999999999</v>
          </cell>
        </row>
        <row r="811">
          <cell r="B811" t="str">
            <v>4IT051</v>
          </cell>
          <cell r="C811" t="str">
            <v>Outros</v>
          </cell>
          <cell r="D811">
            <v>12.39507</v>
          </cell>
          <cell r="E811">
            <v>1.8052900000000001</v>
          </cell>
          <cell r="F811">
            <v>20.888190000000002</v>
          </cell>
          <cell r="G811">
            <v>-6.85588</v>
          </cell>
          <cell r="H811">
            <v>3.3948200000000002</v>
          </cell>
          <cell r="I811">
            <v>2.5027300000000001</v>
          </cell>
          <cell r="J811">
            <v>2.13198</v>
          </cell>
          <cell r="K811">
            <v>4.0005499999999996</v>
          </cell>
          <cell r="L811">
            <v>1.3237399999999999</v>
          </cell>
        </row>
        <row r="812">
          <cell r="B812" t="str">
            <v>4IT051</v>
          </cell>
          <cell r="C812" t="str">
            <v>Total</v>
          </cell>
          <cell r="D812">
            <v>18.174040000000002</v>
          </cell>
          <cell r="E812">
            <v>21.850020000000001</v>
          </cell>
          <cell r="F812">
            <v>52.190240000000003</v>
          </cell>
          <cell r="G812">
            <v>1.0993299999999999</v>
          </cell>
          <cell r="H812">
            <v>15.268050000000001</v>
          </cell>
          <cell r="I812">
            <v>9.4566300000000005</v>
          </cell>
          <cell r="J812">
            <v>10.4718</v>
          </cell>
          <cell r="K812">
            <v>13.39697</v>
          </cell>
          <cell r="L812">
            <v>2.1949399999999999</v>
          </cell>
        </row>
        <row r="813">
          <cell r="B813" t="str">
            <v>4IT052</v>
          </cell>
          <cell r="C813" t="str">
            <v>Gasto com Pessoal</v>
          </cell>
          <cell r="D813">
            <v>6.5036800000000001</v>
          </cell>
          <cell r="E813">
            <v>6.27379</v>
          </cell>
          <cell r="F813">
            <v>4.3537400000000002</v>
          </cell>
          <cell r="G813">
            <v>5.50779</v>
          </cell>
          <cell r="H813">
            <v>6.90998</v>
          </cell>
          <cell r="I813">
            <v>5.9429499999999997</v>
          </cell>
          <cell r="J813">
            <v>5.62622</v>
          </cell>
          <cell r="K813">
            <v>8.4241200000000003</v>
          </cell>
          <cell r="L813">
            <v>0.45350000000000001</v>
          </cell>
        </row>
        <row r="814">
          <cell r="B814" t="str">
            <v>4IT052</v>
          </cell>
          <cell r="C814" t="str">
            <v>Audit., Consult. e Serv. de Terc.</v>
          </cell>
          <cell r="D814">
            <v>21.186630000000001</v>
          </cell>
          <cell r="E814">
            <v>8.9809999999999999</v>
          </cell>
          <cell r="F814">
            <v>10.62875</v>
          </cell>
          <cell r="G814">
            <v>14.0136</v>
          </cell>
          <cell r="H814">
            <v>19.673629999999999</v>
          </cell>
          <cell r="I814">
            <v>2.7959999999999998</v>
          </cell>
          <cell r="J814">
            <v>10.28</v>
          </cell>
          <cell r="K814">
            <v>10.29705</v>
          </cell>
          <cell r="L814">
            <v>10.25</v>
          </cell>
        </row>
        <row r="815">
          <cell r="B815" t="str">
            <v>4IT052</v>
          </cell>
          <cell r="C815" t="str">
            <v>Mecanização</v>
          </cell>
          <cell r="D815">
            <v>0.50027999999999995</v>
          </cell>
          <cell r="E815">
            <v>0.5</v>
          </cell>
          <cell r="F815">
            <v>0.5</v>
          </cell>
          <cell r="G815">
            <v>1.9</v>
          </cell>
          <cell r="H815">
            <v>1.0809299999999999</v>
          </cell>
          <cell r="J815">
            <v>0.5</v>
          </cell>
          <cell r="K815">
            <v>0.50056</v>
          </cell>
        </row>
        <row r="816">
          <cell r="B816" t="str">
            <v>4IT052</v>
          </cell>
          <cell r="C816" t="str">
            <v xml:space="preserve">    Manutenção</v>
          </cell>
          <cell r="D816">
            <v>0.50027999999999995</v>
          </cell>
          <cell r="E816">
            <v>0.5</v>
          </cell>
          <cell r="F816">
            <v>0.5</v>
          </cell>
          <cell r="G816">
            <v>1.9</v>
          </cell>
          <cell r="H816">
            <v>1.0809299999999999</v>
          </cell>
          <cell r="J816">
            <v>0.5</v>
          </cell>
          <cell r="K816">
            <v>0.50056</v>
          </cell>
        </row>
        <row r="817">
          <cell r="B817" t="str">
            <v>4IT052</v>
          </cell>
          <cell r="C817" t="str">
            <v xml:space="preserve">    Combustível</v>
          </cell>
        </row>
        <row r="818">
          <cell r="B818" t="str">
            <v>4IT052</v>
          </cell>
          <cell r="C818" t="str">
            <v>Insumos</v>
          </cell>
        </row>
        <row r="819">
          <cell r="B819" t="str">
            <v>4IT052</v>
          </cell>
          <cell r="C819" t="str">
            <v xml:space="preserve">    Adubos</v>
          </cell>
        </row>
        <row r="820">
          <cell r="B820" t="str">
            <v>4IT052</v>
          </cell>
          <cell r="C820" t="str">
            <v xml:space="preserve">    Defensivos</v>
          </cell>
        </row>
        <row r="821">
          <cell r="B821" t="str">
            <v>4IT052</v>
          </cell>
          <cell r="C821" t="str">
            <v xml:space="preserve">    Sementes</v>
          </cell>
        </row>
        <row r="822">
          <cell r="B822" t="str">
            <v>4IT052</v>
          </cell>
          <cell r="C822" t="str">
            <v>Aluguel e Arrendamento</v>
          </cell>
          <cell r="I822">
            <v>7.5069999999999998E-2</v>
          </cell>
          <cell r="K822">
            <v>0.38873999999999997</v>
          </cell>
        </row>
        <row r="823">
          <cell r="B823" t="str">
            <v>4IT052</v>
          </cell>
          <cell r="C823" t="str">
            <v>Outros</v>
          </cell>
          <cell r="D823">
            <v>2.7552599999999998</v>
          </cell>
          <cell r="E823">
            <v>2.7583700000000002</v>
          </cell>
          <cell r="F823">
            <v>2.8914</v>
          </cell>
          <cell r="G823">
            <v>2.0064099999999998</v>
          </cell>
          <cell r="H823">
            <v>2.3707799999999999</v>
          </cell>
          <cell r="I823">
            <v>10.79449</v>
          </cell>
          <cell r="J823">
            <v>3.85039</v>
          </cell>
          <cell r="K823">
            <v>1.9765699999999999</v>
          </cell>
          <cell r="L823">
            <v>0.11296</v>
          </cell>
        </row>
        <row r="824">
          <cell r="B824" t="str">
            <v>4IT052</v>
          </cell>
          <cell r="C824" t="str">
            <v>Total</v>
          </cell>
          <cell r="D824">
            <v>30.94585</v>
          </cell>
          <cell r="E824">
            <v>18.513159999999999</v>
          </cell>
          <cell r="F824">
            <v>18.373889999999999</v>
          </cell>
          <cell r="G824">
            <v>23.427800000000001</v>
          </cell>
          <cell r="H824">
            <v>30.035319999999999</v>
          </cell>
          <cell r="I824">
            <v>19.608509999999999</v>
          </cell>
          <cell r="J824">
            <v>20.256609999999998</v>
          </cell>
          <cell r="K824">
            <v>21.587039999999998</v>
          </cell>
          <cell r="L824">
            <v>10.816459999999999</v>
          </cell>
        </row>
        <row r="825">
          <cell r="B825" t="str">
            <v>4IT080</v>
          </cell>
          <cell r="C825" t="str">
            <v>Gasto com Pessoal</v>
          </cell>
          <cell r="D825">
            <v>43.288960000000003</v>
          </cell>
          <cell r="E825">
            <v>49.585450000000002</v>
          </cell>
          <cell r="F825">
            <v>44.512990000000002</v>
          </cell>
          <cell r="G825">
            <v>75.494870000000006</v>
          </cell>
          <cell r="H825">
            <v>42.638109999999998</v>
          </cell>
          <cell r="I825">
            <v>41.505110000000002</v>
          </cell>
          <cell r="J825">
            <v>38.510039999999996</v>
          </cell>
          <cell r="K825">
            <v>40.48563</v>
          </cell>
          <cell r="L825">
            <v>-23.838570000000001</v>
          </cell>
        </row>
        <row r="826">
          <cell r="B826" t="str">
            <v>4IT080</v>
          </cell>
          <cell r="C826" t="str">
            <v>Audit., Consult. e Serv. de Terc.</v>
          </cell>
          <cell r="D826">
            <v>2.7042700000000002</v>
          </cell>
          <cell r="E826">
            <v>0.69</v>
          </cell>
          <cell r="F826">
            <v>0.99399999999999999</v>
          </cell>
          <cell r="G826">
            <v>0.43509999999999999</v>
          </cell>
          <cell r="H826">
            <v>0.36797000000000002</v>
          </cell>
          <cell r="J826">
            <v>0.4</v>
          </cell>
          <cell r="K826">
            <v>0.33500000000000002</v>
          </cell>
          <cell r="L826">
            <v>0.15</v>
          </cell>
        </row>
        <row r="827">
          <cell r="B827" t="str">
            <v>4IT080</v>
          </cell>
          <cell r="C827" t="str">
            <v>Mecanização</v>
          </cell>
          <cell r="D827">
            <v>10.86134</v>
          </cell>
          <cell r="E827">
            <v>7.6659300000000004</v>
          </cell>
          <cell r="F827">
            <v>4.3559099999999997</v>
          </cell>
          <cell r="G827">
            <v>9.7648200000000003</v>
          </cell>
          <cell r="H827">
            <v>4.2210700000000001</v>
          </cell>
          <cell r="I827">
            <v>6.3268500000000003</v>
          </cell>
          <cell r="J827">
            <v>4.1652899999999997</v>
          </cell>
          <cell r="K827">
            <v>4.8661099999999999</v>
          </cell>
          <cell r="L827">
            <v>4.2858499999999999</v>
          </cell>
        </row>
        <row r="828">
          <cell r="B828" t="str">
            <v>4IT080</v>
          </cell>
          <cell r="C828" t="str">
            <v xml:space="preserve">    Manutenção</v>
          </cell>
          <cell r="D828">
            <v>9.2164699999999993</v>
          </cell>
          <cell r="E828">
            <v>5.3613799999999996</v>
          </cell>
          <cell r="F828">
            <v>3.8819400000000002</v>
          </cell>
          <cell r="G828">
            <v>7.9192299999999998</v>
          </cell>
          <cell r="H828">
            <v>1.86877</v>
          </cell>
          <cell r="I828">
            <v>3.8762599999999998</v>
          </cell>
          <cell r="J828">
            <v>3.0614599999999998</v>
          </cell>
          <cell r="K828">
            <v>3.89201</v>
          </cell>
          <cell r="L828">
            <v>4.1881599999999999</v>
          </cell>
        </row>
        <row r="829">
          <cell r="B829" t="str">
            <v>4IT080</v>
          </cell>
          <cell r="C829" t="str">
            <v xml:space="preserve">    Combustível</v>
          </cell>
          <cell r="D829">
            <v>1.6448700000000001</v>
          </cell>
          <cell r="E829">
            <v>2.3045499999999999</v>
          </cell>
          <cell r="F829">
            <v>0.47397</v>
          </cell>
          <cell r="G829">
            <v>1.8455900000000001</v>
          </cell>
          <cell r="H829">
            <v>2.3523000000000001</v>
          </cell>
          <cell r="I829">
            <v>2.45059</v>
          </cell>
          <cell r="J829">
            <v>1.1038300000000001</v>
          </cell>
          <cell r="K829">
            <v>0.97409999999999997</v>
          </cell>
          <cell r="L829">
            <v>9.7689999999999999E-2</v>
          </cell>
        </row>
        <row r="830">
          <cell r="B830" t="str">
            <v>4IT080</v>
          </cell>
          <cell r="C830" t="str">
            <v>Insumos</v>
          </cell>
          <cell r="D830">
            <v>0.3</v>
          </cell>
          <cell r="E830">
            <v>0.14399999999999999</v>
          </cell>
          <cell r="F830">
            <v>0.47887999999999997</v>
          </cell>
          <cell r="H830">
            <v>6.0600000000000003E-3</v>
          </cell>
          <cell r="K830">
            <v>0.15</v>
          </cell>
        </row>
        <row r="831">
          <cell r="B831" t="str">
            <v>4IT080</v>
          </cell>
          <cell r="C831" t="str">
            <v xml:space="preserve">    Adubos</v>
          </cell>
        </row>
        <row r="832">
          <cell r="B832" t="str">
            <v>4IT080</v>
          </cell>
          <cell r="C832" t="str">
            <v xml:space="preserve">    Defensivos</v>
          </cell>
          <cell r="D832">
            <v>0.3</v>
          </cell>
          <cell r="E832">
            <v>0.14399999999999999</v>
          </cell>
          <cell r="F832">
            <v>0.47887999999999997</v>
          </cell>
          <cell r="H832">
            <v>6.0600000000000003E-3</v>
          </cell>
          <cell r="K832">
            <v>0.15</v>
          </cell>
        </row>
        <row r="833">
          <cell r="B833" t="str">
            <v>4IT080</v>
          </cell>
          <cell r="C833" t="str">
            <v xml:space="preserve">    Sementes</v>
          </cell>
        </row>
        <row r="834">
          <cell r="B834" t="str">
            <v>4IT080</v>
          </cell>
          <cell r="C834" t="str">
            <v>Aluguel e Arrendamento</v>
          </cell>
          <cell r="D834">
            <v>3.13476</v>
          </cell>
          <cell r="E834">
            <v>3.5210599999999999</v>
          </cell>
          <cell r="F834">
            <v>3.0010599999999998</v>
          </cell>
          <cell r="G834">
            <v>3.39106</v>
          </cell>
          <cell r="H834">
            <v>1.764</v>
          </cell>
          <cell r="I834">
            <v>3.0442</v>
          </cell>
          <cell r="J834">
            <v>2.722</v>
          </cell>
          <cell r="K834">
            <v>4.29833</v>
          </cell>
        </row>
        <row r="835">
          <cell r="B835" t="str">
            <v>4IT080</v>
          </cell>
          <cell r="C835" t="str">
            <v>Outros</v>
          </cell>
          <cell r="D835">
            <v>5.4861899999999997</v>
          </cell>
          <cell r="E835">
            <v>4.5614999999999997</v>
          </cell>
          <cell r="F835">
            <v>7.6491600000000002</v>
          </cell>
          <cell r="G835">
            <v>5.9373300000000002</v>
          </cell>
          <cell r="H835">
            <v>6.2181199999999999</v>
          </cell>
          <cell r="I835">
            <v>4.4661</v>
          </cell>
          <cell r="J835">
            <v>6.17157</v>
          </cell>
          <cell r="K835">
            <v>3.86531</v>
          </cell>
          <cell r="L835">
            <v>0.71533999999999998</v>
          </cell>
        </row>
        <row r="836">
          <cell r="B836" t="str">
            <v>4IT080</v>
          </cell>
          <cell r="C836" t="str">
            <v>Total</v>
          </cell>
          <cell r="D836">
            <v>65.77552</v>
          </cell>
          <cell r="E836">
            <v>66.167940000000002</v>
          </cell>
          <cell r="F836">
            <v>60.991999999999997</v>
          </cell>
          <cell r="G836">
            <v>95.023179999999996</v>
          </cell>
          <cell r="H836">
            <v>55.215330000000002</v>
          </cell>
          <cell r="I836">
            <v>55.342260000000003</v>
          </cell>
          <cell r="J836">
            <v>51.968899999999998</v>
          </cell>
          <cell r="K836">
            <v>54.00038</v>
          </cell>
          <cell r="L836">
            <v>-18.687380000000001</v>
          </cell>
        </row>
        <row r="837">
          <cell r="B837" t="str">
            <v>4IT090</v>
          </cell>
          <cell r="C837" t="str">
            <v>Gasto com Pessoal</v>
          </cell>
        </row>
        <row r="838">
          <cell r="B838" t="str">
            <v>4IT090</v>
          </cell>
          <cell r="C838" t="str">
            <v>Audit., Consult. e Serv. de Terc.</v>
          </cell>
        </row>
        <row r="839">
          <cell r="B839" t="str">
            <v>4IT090</v>
          </cell>
          <cell r="C839" t="str">
            <v>Mecanização</v>
          </cell>
        </row>
        <row r="840">
          <cell r="B840" t="str">
            <v>4IT090</v>
          </cell>
          <cell r="C840" t="str">
            <v xml:space="preserve">    Manutenção</v>
          </cell>
        </row>
        <row r="841">
          <cell r="B841" t="str">
            <v>4IT090</v>
          </cell>
          <cell r="C841" t="str">
            <v xml:space="preserve">    Combustível</v>
          </cell>
        </row>
        <row r="842">
          <cell r="B842" t="str">
            <v>4IT090</v>
          </cell>
          <cell r="C842" t="str">
            <v>Insumos</v>
          </cell>
        </row>
        <row r="843">
          <cell r="B843" t="str">
            <v>4IT090</v>
          </cell>
          <cell r="C843" t="str">
            <v xml:space="preserve">    Adubos</v>
          </cell>
        </row>
        <row r="844">
          <cell r="B844" t="str">
            <v>4IT090</v>
          </cell>
          <cell r="C844" t="str">
            <v xml:space="preserve">    Defensivos</v>
          </cell>
        </row>
        <row r="845">
          <cell r="B845" t="str">
            <v>4IT090</v>
          </cell>
          <cell r="C845" t="str">
            <v xml:space="preserve">    Sementes</v>
          </cell>
        </row>
        <row r="846">
          <cell r="B846" t="str">
            <v>4IT090</v>
          </cell>
          <cell r="C846" t="str">
            <v>Aluguel e Arrendamento</v>
          </cell>
        </row>
        <row r="847">
          <cell r="B847" t="str">
            <v>4IT090</v>
          </cell>
          <cell r="C847" t="str">
            <v>Outros</v>
          </cell>
          <cell r="H847">
            <v>-11.23333</v>
          </cell>
        </row>
        <row r="848">
          <cell r="B848" t="str">
            <v>4IT090</v>
          </cell>
          <cell r="C848" t="str">
            <v>Total</v>
          </cell>
          <cell r="H848">
            <v>-11.23333</v>
          </cell>
        </row>
        <row r="849">
          <cell r="B849" t="str">
            <v>4IT091</v>
          </cell>
          <cell r="C849" t="str">
            <v>Gasto com Pessoal</v>
          </cell>
          <cell r="F849">
            <v>0.17271</v>
          </cell>
          <cell r="H849">
            <v>0.34542</v>
          </cell>
          <cell r="I849">
            <v>0.17271</v>
          </cell>
          <cell r="K849">
            <v>0.17271</v>
          </cell>
          <cell r="L849">
            <v>0.17529</v>
          </cell>
        </row>
        <row r="850">
          <cell r="B850" t="str">
            <v>4IT091</v>
          </cell>
          <cell r="C850" t="str">
            <v>Audit., Consult. e Serv. de Terc.</v>
          </cell>
        </row>
        <row r="851">
          <cell r="B851" t="str">
            <v>4IT091</v>
          </cell>
          <cell r="C851" t="str">
            <v>Mecanização</v>
          </cell>
        </row>
        <row r="852">
          <cell r="B852" t="str">
            <v>4IT091</v>
          </cell>
          <cell r="C852" t="str">
            <v xml:space="preserve">    Manutenção</v>
          </cell>
        </row>
        <row r="853">
          <cell r="B853" t="str">
            <v>4IT091</v>
          </cell>
          <cell r="C853" t="str">
            <v xml:space="preserve">    Combustível</v>
          </cell>
        </row>
        <row r="854">
          <cell r="B854" t="str">
            <v>4IT091</v>
          </cell>
          <cell r="C854" t="str">
            <v>Insumos</v>
          </cell>
        </row>
        <row r="855">
          <cell r="B855" t="str">
            <v>4IT091</v>
          </cell>
          <cell r="C855" t="str">
            <v xml:space="preserve">    Adubos</v>
          </cell>
        </row>
        <row r="856">
          <cell r="B856" t="str">
            <v>4IT091</v>
          </cell>
          <cell r="C856" t="str">
            <v xml:space="preserve">    Defensivos</v>
          </cell>
        </row>
        <row r="857">
          <cell r="B857" t="str">
            <v>4IT091</v>
          </cell>
          <cell r="C857" t="str">
            <v xml:space="preserve">    Sementes</v>
          </cell>
        </row>
        <row r="858">
          <cell r="B858" t="str">
            <v>4IT091</v>
          </cell>
          <cell r="C858" t="str">
            <v>Aluguel e Arrendamento</v>
          </cell>
        </row>
        <row r="859">
          <cell r="B859" t="str">
            <v>4IT091</v>
          </cell>
          <cell r="C859" t="str">
            <v>Outros</v>
          </cell>
          <cell r="D859">
            <v>11.833130000000001</v>
          </cell>
          <cell r="E859">
            <v>0.98699999999999999</v>
          </cell>
          <cell r="F859">
            <v>1.1659299999999999</v>
          </cell>
          <cell r="G859">
            <v>0</v>
          </cell>
          <cell r="H859">
            <v>23.549600000000002</v>
          </cell>
          <cell r="I859">
            <v>0.33</v>
          </cell>
          <cell r="J859">
            <v>1.145</v>
          </cell>
          <cell r="K859">
            <v>0.49980000000000002</v>
          </cell>
          <cell r="L859">
            <v>0.49980000000000002</v>
          </cell>
        </row>
        <row r="860">
          <cell r="B860" t="str">
            <v>4IT091</v>
          </cell>
          <cell r="C860" t="str">
            <v>Total</v>
          </cell>
          <cell r="D860">
            <v>11.833130000000001</v>
          </cell>
          <cell r="E860">
            <v>0.98699999999999999</v>
          </cell>
          <cell r="F860">
            <v>1.3386400000000001</v>
          </cell>
          <cell r="G860">
            <v>0</v>
          </cell>
          <cell r="H860">
            <v>23.895019999999999</v>
          </cell>
          <cell r="I860">
            <v>0.50270999999999999</v>
          </cell>
          <cell r="J860">
            <v>1.145</v>
          </cell>
          <cell r="K860">
            <v>0.67251000000000005</v>
          </cell>
          <cell r="L860">
            <v>0.67508999999999997</v>
          </cell>
        </row>
        <row r="861">
          <cell r="B861" t="str">
            <v>4IT092</v>
          </cell>
          <cell r="C861" t="str">
            <v>Gasto com Pessoal</v>
          </cell>
        </row>
        <row r="862">
          <cell r="B862" t="str">
            <v>4IT092</v>
          </cell>
          <cell r="C862" t="str">
            <v>Audit., Consult. e Serv. de Terc.</v>
          </cell>
        </row>
        <row r="863">
          <cell r="B863" t="str">
            <v>4IT092</v>
          </cell>
          <cell r="C863" t="str">
            <v>Mecanização</v>
          </cell>
        </row>
        <row r="864">
          <cell r="B864" t="str">
            <v>4IT092</v>
          </cell>
          <cell r="C864" t="str">
            <v xml:space="preserve">    Manutenção</v>
          </cell>
        </row>
        <row r="865">
          <cell r="B865" t="str">
            <v>4IT092</v>
          </cell>
          <cell r="C865" t="str">
            <v xml:space="preserve">    Combustível</v>
          </cell>
        </row>
        <row r="866">
          <cell r="B866" t="str">
            <v>4IT092</v>
          </cell>
          <cell r="C866" t="str">
            <v>Insumos</v>
          </cell>
        </row>
        <row r="867">
          <cell r="B867" t="str">
            <v>4IT092</v>
          </cell>
          <cell r="C867" t="str">
            <v xml:space="preserve">    Adubos</v>
          </cell>
        </row>
        <row r="868">
          <cell r="B868" t="str">
            <v>4IT092</v>
          </cell>
          <cell r="C868" t="str">
            <v xml:space="preserve">    Defensivos</v>
          </cell>
        </row>
        <row r="869">
          <cell r="B869" t="str">
            <v>4IT092</v>
          </cell>
          <cell r="C869" t="str">
            <v xml:space="preserve">    Sementes</v>
          </cell>
        </row>
        <row r="870">
          <cell r="B870" t="str">
            <v>4IT092</v>
          </cell>
          <cell r="C870" t="str">
            <v>Aluguel e Arrendamento</v>
          </cell>
        </row>
        <row r="871">
          <cell r="B871" t="str">
            <v>4IT092</v>
          </cell>
          <cell r="C871" t="str">
            <v>Outros</v>
          </cell>
          <cell r="D871">
            <v>0.80520000000000003</v>
          </cell>
          <cell r="E871">
            <v>3.6604000000000001</v>
          </cell>
          <cell r="F871">
            <v>0.74750000000000005</v>
          </cell>
          <cell r="G871">
            <v>2.30816</v>
          </cell>
          <cell r="H871">
            <v>0.96519999999999995</v>
          </cell>
          <cell r="I871">
            <v>1.4201999999999999</v>
          </cell>
          <cell r="J871">
            <v>1.4981599999999999</v>
          </cell>
          <cell r="K871">
            <v>1.75682</v>
          </cell>
        </row>
        <row r="872">
          <cell r="B872" t="str">
            <v>4IT092</v>
          </cell>
          <cell r="C872" t="str">
            <v>Total</v>
          </cell>
          <cell r="D872">
            <v>0.80520000000000003</v>
          </cell>
          <cell r="E872">
            <v>3.6604000000000001</v>
          </cell>
          <cell r="F872">
            <v>0.74750000000000005</v>
          </cell>
          <cell r="G872">
            <v>2.30816</v>
          </cell>
          <cell r="H872">
            <v>0.96519999999999995</v>
          </cell>
          <cell r="I872">
            <v>1.4201999999999999</v>
          </cell>
          <cell r="J872">
            <v>1.4981599999999999</v>
          </cell>
          <cell r="K872">
            <v>1.75682</v>
          </cell>
        </row>
        <row r="873">
          <cell r="B873" t="str">
            <v>4IT093</v>
          </cell>
          <cell r="C873" t="str">
            <v>Gasto com Pessoal</v>
          </cell>
          <cell r="H873">
            <v>0.61887999999999999</v>
          </cell>
          <cell r="I873">
            <v>1.0146999999999999</v>
          </cell>
          <cell r="J873">
            <v>0.35742000000000002</v>
          </cell>
          <cell r="K873">
            <v>0.66920000000000002</v>
          </cell>
        </row>
        <row r="874">
          <cell r="B874" t="str">
            <v>4IT093</v>
          </cell>
          <cell r="C874" t="str">
            <v>Audit., Consult. e Serv. de Terc.</v>
          </cell>
        </row>
        <row r="875">
          <cell r="B875" t="str">
            <v>4IT093</v>
          </cell>
          <cell r="C875" t="str">
            <v>Mecanização</v>
          </cell>
        </row>
        <row r="876">
          <cell r="B876" t="str">
            <v>4IT093</v>
          </cell>
          <cell r="C876" t="str">
            <v xml:space="preserve">    Manutenção</v>
          </cell>
        </row>
        <row r="877">
          <cell r="B877" t="str">
            <v>4IT093</v>
          </cell>
          <cell r="C877" t="str">
            <v xml:space="preserve">    Combustível</v>
          </cell>
        </row>
        <row r="878">
          <cell r="B878" t="str">
            <v>4IT093</v>
          </cell>
          <cell r="C878" t="str">
            <v>Insumos</v>
          </cell>
        </row>
        <row r="879">
          <cell r="B879" t="str">
            <v>4IT093</v>
          </cell>
          <cell r="C879" t="str">
            <v xml:space="preserve">    Adubos</v>
          </cell>
        </row>
        <row r="880">
          <cell r="B880" t="str">
            <v>4IT093</v>
          </cell>
          <cell r="C880" t="str">
            <v xml:space="preserve">    Defensivos</v>
          </cell>
        </row>
        <row r="881">
          <cell r="B881" t="str">
            <v>4IT093</v>
          </cell>
          <cell r="C881" t="str">
            <v xml:space="preserve">    Sementes</v>
          </cell>
        </row>
        <row r="882">
          <cell r="B882" t="str">
            <v>4IT093</v>
          </cell>
          <cell r="C882" t="str">
            <v>Aluguel e Arrendamento</v>
          </cell>
        </row>
        <row r="883">
          <cell r="B883" t="str">
            <v>4IT093</v>
          </cell>
          <cell r="C883" t="str">
            <v>Outros</v>
          </cell>
          <cell r="H883">
            <v>0</v>
          </cell>
          <cell r="I883">
            <v>4.7600000000000003E-2</v>
          </cell>
          <cell r="J883">
            <v>0</v>
          </cell>
          <cell r="K883">
            <v>0</v>
          </cell>
        </row>
        <row r="884">
          <cell r="B884" t="str">
            <v>4IT093</v>
          </cell>
          <cell r="C884" t="str">
            <v>Total</v>
          </cell>
          <cell r="H884">
            <v>0.61887999999999999</v>
          </cell>
          <cell r="I884">
            <v>1.0623</v>
          </cell>
          <cell r="J884">
            <v>0.35742000000000002</v>
          </cell>
          <cell r="K884">
            <v>0.66920000000000002</v>
          </cell>
        </row>
        <row r="885">
          <cell r="B885" t="str">
            <v>4IT094</v>
          </cell>
          <cell r="C885" t="str">
            <v>Gasto com Pessoal</v>
          </cell>
          <cell r="H885">
            <v>0.45201999999999998</v>
          </cell>
          <cell r="I885">
            <v>4.0152999999999999</v>
          </cell>
          <cell r="J885">
            <v>4.9985200000000001</v>
          </cell>
          <cell r="K885">
            <v>7.7973299999999997</v>
          </cell>
        </row>
        <row r="886">
          <cell r="B886" t="str">
            <v>4IT094</v>
          </cell>
          <cell r="C886" t="str">
            <v>Audit., Consult. e Serv. de Terc.</v>
          </cell>
        </row>
        <row r="887">
          <cell r="B887" t="str">
            <v>4IT094</v>
          </cell>
          <cell r="C887" t="str">
            <v>Mecanização</v>
          </cell>
        </row>
        <row r="888">
          <cell r="B888" t="str">
            <v>4IT094</v>
          </cell>
          <cell r="C888" t="str">
            <v xml:space="preserve">    Manutenção</v>
          </cell>
        </row>
        <row r="889">
          <cell r="B889" t="str">
            <v>4IT094</v>
          </cell>
          <cell r="C889" t="str">
            <v xml:space="preserve">    Combustível</v>
          </cell>
        </row>
        <row r="890">
          <cell r="B890" t="str">
            <v>4IT094</v>
          </cell>
          <cell r="C890" t="str">
            <v>Insumos</v>
          </cell>
        </row>
        <row r="891">
          <cell r="B891" t="str">
            <v>4IT094</v>
          </cell>
          <cell r="C891" t="str">
            <v xml:space="preserve">    Adubos</v>
          </cell>
        </row>
        <row r="892">
          <cell r="B892" t="str">
            <v>4IT094</v>
          </cell>
          <cell r="C892" t="str">
            <v xml:space="preserve">    Defensivos</v>
          </cell>
        </row>
        <row r="893">
          <cell r="B893" t="str">
            <v>4IT094</v>
          </cell>
          <cell r="C893" t="str">
            <v xml:space="preserve">    Sementes</v>
          </cell>
        </row>
        <row r="894">
          <cell r="B894" t="str">
            <v>4IT094</v>
          </cell>
          <cell r="C894" t="str">
            <v>Aluguel e Arrendamento</v>
          </cell>
        </row>
        <row r="895">
          <cell r="B895" t="str">
            <v>4IT094</v>
          </cell>
          <cell r="C895" t="str">
            <v>Outros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B896" t="str">
            <v>4IT094</v>
          </cell>
          <cell r="C896" t="str">
            <v>Total</v>
          </cell>
          <cell r="H896">
            <v>0.45201999999999998</v>
          </cell>
          <cell r="I896">
            <v>4.0152999999999999</v>
          </cell>
          <cell r="J896">
            <v>4.9985200000000001</v>
          </cell>
          <cell r="K896">
            <v>7.7973299999999997</v>
          </cell>
        </row>
        <row r="897">
          <cell r="B897" t="str">
            <v>4IT110</v>
          </cell>
          <cell r="C897" t="str">
            <v>Gasto com Pessoal</v>
          </cell>
          <cell r="D897">
            <v>3.2499999999999999E-3</v>
          </cell>
        </row>
        <row r="898">
          <cell r="B898" t="str">
            <v>4IT110</v>
          </cell>
          <cell r="C898" t="str">
            <v>Audit., Consult. e Serv. de Terc.</v>
          </cell>
          <cell r="D898">
            <v>0.21138000000000001</v>
          </cell>
          <cell r="E898">
            <v>0.21801999999999999</v>
          </cell>
          <cell r="F898">
            <v>0.10901</v>
          </cell>
          <cell r="G898">
            <v>5.4510000000000003E-2</v>
          </cell>
          <cell r="H898">
            <v>0.32512999999999997</v>
          </cell>
        </row>
        <row r="899">
          <cell r="B899" t="str">
            <v>4IT110</v>
          </cell>
          <cell r="C899" t="str">
            <v>Mecanização</v>
          </cell>
        </row>
        <row r="900">
          <cell r="B900" t="str">
            <v>4IT110</v>
          </cell>
          <cell r="C900" t="str">
            <v xml:space="preserve">    Manutenção</v>
          </cell>
        </row>
        <row r="901">
          <cell r="B901" t="str">
            <v>4IT110</v>
          </cell>
          <cell r="C901" t="str">
            <v xml:space="preserve">    Combustível</v>
          </cell>
        </row>
        <row r="902">
          <cell r="B902" t="str">
            <v>4IT110</v>
          </cell>
          <cell r="C902" t="str">
            <v>Insumos</v>
          </cell>
        </row>
        <row r="903">
          <cell r="B903" t="str">
            <v>4IT110</v>
          </cell>
          <cell r="C903" t="str">
            <v xml:space="preserve">    Adubos</v>
          </cell>
        </row>
        <row r="904">
          <cell r="B904" t="str">
            <v>4IT110</v>
          </cell>
          <cell r="C904" t="str">
            <v xml:space="preserve">    Defensivos</v>
          </cell>
        </row>
        <row r="905">
          <cell r="B905" t="str">
            <v>4IT110</v>
          </cell>
          <cell r="C905" t="str">
            <v xml:space="preserve">    Sementes</v>
          </cell>
        </row>
        <row r="906">
          <cell r="B906" t="str">
            <v>4IT110</v>
          </cell>
          <cell r="C906" t="str">
            <v>Aluguel e Arrendamento</v>
          </cell>
          <cell r="I906">
            <v>0.31079000000000001</v>
          </cell>
          <cell r="K906">
            <v>0.22317000000000001</v>
          </cell>
        </row>
        <row r="907">
          <cell r="B907" t="str">
            <v>4IT110</v>
          </cell>
          <cell r="C907" t="str">
            <v>Outros</v>
          </cell>
          <cell r="D907">
            <v>30.860019999999999</v>
          </cell>
          <cell r="E907">
            <v>3.3684699999999999</v>
          </cell>
          <cell r="F907">
            <v>7.5884499999999999</v>
          </cell>
          <cell r="G907">
            <v>1.5550299999999999</v>
          </cell>
          <cell r="H907">
            <v>2.49512</v>
          </cell>
          <cell r="I907">
            <v>11.95309</v>
          </cell>
          <cell r="J907">
            <v>7.44414</v>
          </cell>
          <cell r="K907">
            <v>2.3603499999999999</v>
          </cell>
          <cell r="L907">
            <v>24.651389999999999</v>
          </cell>
        </row>
        <row r="908">
          <cell r="B908" t="str">
            <v>4IT110</v>
          </cell>
          <cell r="C908" t="str">
            <v>Total</v>
          </cell>
          <cell r="D908">
            <v>31.074649999999998</v>
          </cell>
          <cell r="E908">
            <v>3.58649</v>
          </cell>
          <cell r="F908">
            <v>7.6974600000000004</v>
          </cell>
          <cell r="G908">
            <v>1.60954</v>
          </cell>
          <cell r="H908">
            <v>2.8202500000000001</v>
          </cell>
          <cell r="I908">
            <v>12.26388</v>
          </cell>
          <cell r="J908">
            <v>7.44414</v>
          </cell>
          <cell r="K908">
            <v>2.58352</v>
          </cell>
          <cell r="L908">
            <v>24.651389999999999</v>
          </cell>
        </row>
        <row r="909">
          <cell r="B909" t="str">
            <v>4IT130</v>
          </cell>
          <cell r="C909" t="str">
            <v>Gasto com Pessoal</v>
          </cell>
          <cell r="D909">
            <v>10.920159999999999</v>
          </cell>
          <cell r="E909">
            <v>15.59516</v>
          </cell>
          <cell r="F909">
            <v>13.04421</v>
          </cell>
          <cell r="G909">
            <v>12.226190000000001</v>
          </cell>
          <cell r="H909">
            <v>15.430120000000001</v>
          </cell>
          <cell r="I909">
            <v>15.80761</v>
          </cell>
          <cell r="J909">
            <v>13.03267</v>
          </cell>
          <cell r="K909">
            <v>14.620850000000001</v>
          </cell>
          <cell r="L909">
            <v>1.2214</v>
          </cell>
        </row>
        <row r="910">
          <cell r="B910" t="str">
            <v>4IT130</v>
          </cell>
          <cell r="C910" t="str">
            <v>Audit., Consult. e Serv. de Terc.</v>
          </cell>
          <cell r="D910">
            <v>0.33263999999999999</v>
          </cell>
          <cell r="E910">
            <v>0.13253999999999999</v>
          </cell>
          <cell r="F910">
            <v>0.13547000000000001</v>
          </cell>
          <cell r="G910">
            <v>0.13253999999999999</v>
          </cell>
          <cell r="H910">
            <v>0.44681999999999999</v>
          </cell>
        </row>
        <row r="911">
          <cell r="B911" t="str">
            <v>4IT130</v>
          </cell>
          <cell r="C911" t="str">
            <v>Mecanização</v>
          </cell>
          <cell r="G911">
            <v>0.22600000000000001</v>
          </cell>
          <cell r="H911">
            <v>7.1934300000000002</v>
          </cell>
          <cell r="L911">
            <v>5.0779999999999999E-2</v>
          </cell>
        </row>
        <row r="912">
          <cell r="B912" t="str">
            <v>4IT130</v>
          </cell>
          <cell r="C912" t="str">
            <v xml:space="preserve">    Manutenção</v>
          </cell>
          <cell r="G912">
            <v>0.22600000000000001</v>
          </cell>
          <cell r="H912">
            <v>7.1934300000000002</v>
          </cell>
          <cell r="L912">
            <v>5.0779999999999999E-2</v>
          </cell>
        </row>
        <row r="913">
          <cell r="B913" t="str">
            <v>4IT130</v>
          </cell>
          <cell r="C913" t="str">
            <v xml:space="preserve">    Combustível</v>
          </cell>
        </row>
        <row r="914">
          <cell r="B914" t="str">
            <v>4IT130</v>
          </cell>
          <cell r="C914" t="str">
            <v>Insumos</v>
          </cell>
        </row>
        <row r="915">
          <cell r="B915" t="str">
            <v>4IT130</v>
          </cell>
          <cell r="C915" t="str">
            <v xml:space="preserve">    Adubos</v>
          </cell>
        </row>
        <row r="916">
          <cell r="B916" t="str">
            <v>4IT130</v>
          </cell>
          <cell r="C916" t="str">
            <v xml:space="preserve">    Defensivos</v>
          </cell>
        </row>
        <row r="917">
          <cell r="B917" t="str">
            <v>4IT130</v>
          </cell>
          <cell r="C917" t="str">
            <v xml:space="preserve">    Sementes</v>
          </cell>
        </row>
        <row r="918">
          <cell r="B918" t="str">
            <v>4IT130</v>
          </cell>
          <cell r="C918" t="str">
            <v>Aluguel e Arrendamento</v>
          </cell>
          <cell r="I918">
            <v>0.43235000000000001</v>
          </cell>
          <cell r="K918">
            <v>0.50741999999999998</v>
          </cell>
        </row>
        <row r="919">
          <cell r="B919" t="str">
            <v>4IT130</v>
          </cell>
          <cell r="C919" t="str">
            <v>Outros</v>
          </cell>
          <cell r="D919">
            <v>1.30375</v>
          </cell>
          <cell r="E919">
            <v>0.94396999999999998</v>
          </cell>
          <cell r="F919">
            <v>2.3404699999999998</v>
          </cell>
          <cell r="G919">
            <v>1.5489200000000001</v>
          </cell>
          <cell r="H919">
            <v>1.43251</v>
          </cell>
          <cell r="I919">
            <v>1.5255000000000001</v>
          </cell>
          <cell r="J919">
            <v>3.468</v>
          </cell>
          <cell r="K919">
            <v>2.50726</v>
          </cell>
          <cell r="L919">
            <v>0.61304000000000003</v>
          </cell>
        </row>
        <row r="920">
          <cell r="B920" t="str">
            <v>4IT130</v>
          </cell>
          <cell r="C920" t="str">
            <v>Total</v>
          </cell>
          <cell r="D920">
            <v>12.55655</v>
          </cell>
          <cell r="E920">
            <v>16.671669999999999</v>
          </cell>
          <cell r="F920">
            <v>15.520149999999999</v>
          </cell>
          <cell r="G920">
            <v>14.133649999999999</v>
          </cell>
          <cell r="H920">
            <v>24.502880000000001</v>
          </cell>
          <cell r="I920">
            <v>17.765460000000001</v>
          </cell>
          <cell r="J920">
            <v>16.50067</v>
          </cell>
          <cell r="K920">
            <v>17.635529999999999</v>
          </cell>
          <cell r="L920">
            <v>1.8852199999999999</v>
          </cell>
        </row>
        <row r="921">
          <cell r="B921" t="str">
            <v>4IT131</v>
          </cell>
          <cell r="C921" t="str">
            <v>Gasto com Pessoal</v>
          </cell>
          <cell r="D921">
            <v>19.99756</v>
          </cell>
          <cell r="E921">
            <v>-19.99756</v>
          </cell>
          <cell r="F921">
            <v>36.162219999999998</v>
          </cell>
          <cell r="G921">
            <v>29.74776</v>
          </cell>
          <cell r="H921">
            <v>24.643470000000001</v>
          </cell>
          <cell r="I921">
            <v>25.369710000000001</v>
          </cell>
          <cell r="J921">
            <v>45.707250000000002</v>
          </cell>
          <cell r="K921">
            <v>38.154170000000001</v>
          </cell>
          <cell r="L921">
            <v>-4.7044800000000002</v>
          </cell>
        </row>
        <row r="922">
          <cell r="B922" t="str">
            <v>4IT131</v>
          </cell>
          <cell r="C922" t="str">
            <v>Audit., Consult. e Serv. de Terc.</v>
          </cell>
          <cell r="D922">
            <v>38.98292</v>
          </cell>
          <cell r="E922">
            <v>-38.98292</v>
          </cell>
          <cell r="F922">
            <v>2.06</v>
          </cell>
          <cell r="H922">
            <v>3.3193600000000001</v>
          </cell>
          <cell r="I922">
            <v>17.909189999999999</v>
          </cell>
          <cell r="J922">
            <v>9.9429999999999996</v>
          </cell>
          <cell r="K922">
            <v>5.7565</v>
          </cell>
        </row>
        <row r="923">
          <cell r="B923" t="str">
            <v>4IT131</v>
          </cell>
          <cell r="C923" t="str">
            <v>Mecanização</v>
          </cell>
          <cell r="D923">
            <v>2.5581499999999999</v>
          </cell>
          <cell r="E923">
            <v>-2.5581499999999999</v>
          </cell>
          <cell r="F923">
            <v>5.3869699999999998</v>
          </cell>
          <cell r="G923">
            <v>3.8472599999999999</v>
          </cell>
          <cell r="H923">
            <v>10.67535</v>
          </cell>
          <cell r="I923">
            <v>15.13683</v>
          </cell>
          <cell r="J923">
            <v>4.7210000000000001</v>
          </cell>
          <cell r="K923">
            <v>5.9870799999999997</v>
          </cell>
          <cell r="L923">
            <v>2.2436400000000001</v>
          </cell>
        </row>
        <row r="924">
          <cell r="B924" t="str">
            <v>4IT131</v>
          </cell>
          <cell r="C924" t="str">
            <v xml:space="preserve">    Manutenção</v>
          </cell>
          <cell r="D924">
            <v>1.56443</v>
          </cell>
          <cell r="E924">
            <v>-1.56443</v>
          </cell>
          <cell r="F924">
            <v>2.5394000000000001</v>
          </cell>
          <cell r="G924">
            <v>0.93342999999999998</v>
          </cell>
          <cell r="H924">
            <v>8.2941699999999994</v>
          </cell>
          <cell r="I924">
            <v>10.478630000000001</v>
          </cell>
          <cell r="J924">
            <v>2.3117299999999998</v>
          </cell>
          <cell r="K924">
            <v>3.1987700000000001</v>
          </cell>
        </row>
        <row r="925">
          <cell r="B925" t="str">
            <v>4IT131</v>
          </cell>
          <cell r="C925" t="str">
            <v xml:space="preserve">    Combustível</v>
          </cell>
          <cell r="D925">
            <v>0.99372000000000005</v>
          </cell>
          <cell r="E925">
            <v>-0.99372000000000005</v>
          </cell>
          <cell r="F925">
            <v>2.8475700000000002</v>
          </cell>
          <cell r="G925">
            <v>2.9138299999999999</v>
          </cell>
          <cell r="H925">
            <v>2.3811800000000001</v>
          </cell>
          <cell r="I925">
            <v>4.6581999999999999</v>
          </cell>
          <cell r="J925">
            <v>2.4092699999999998</v>
          </cell>
          <cell r="K925">
            <v>2.7883100000000001</v>
          </cell>
          <cell r="L925">
            <v>2.2436400000000001</v>
          </cell>
        </row>
        <row r="926">
          <cell r="B926" t="str">
            <v>4IT131</v>
          </cell>
          <cell r="C926" t="str">
            <v>Insumos</v>
          </cell>
          <cell r="D926">
            <v>0.48399999999999999</v>
          </cell>
          <cell r="E926">
            <v>-0.48399999999999999</v>
          </cell>
          <cell r="F926">
            <v>5.9818899999999999</v>
          </cell>
          <cell r="H926">
            <v>0.184</v>
          </cell>
          <cell r="I926">
            <v>0.25607000000000002</v>
          </cell>
          <cell r="J926">
            <v>0.27600000000000002</v>
          </cell>
          <cell r="K926">
            <v>0.3</v>
          </cell>
        </row>
        <row r="927">
          <cell r="B927" t="str">
            <v>4IT131</v>
          </cell>
          <cell r="C927" t="str">
            <v xml:space="preserve">    Adubos</v>
          </cell>
          <cell r="F927">
            <v>5.4978899999999999</v>
          </cell>
        </row>
        <row r="928">
          <cell r="B928" t="str">
            <v>4IT131</v>
          </cell>
          <cell r="C928" t="str">
            <v xml:space="preserve">    Defensivos</v>
          </cell>
          <cell r="D928">
            <v>0.48399999999999999</v>
          </cell>
          <cell r="E928">
            <v>-0.48399999999999999</v>
          </cell>
          <cell r="F928">
            <v>0.48399999999999999</v>
          </cell>
          <cell r="H928">
            <v>0.184</v>
          </cell>
          <cell r="I928">
            <v>0.25607000000000002</v>
          </cell>
          <cell r="J928">
            <v>0.27600000000000002</v>
          </cell>
          <cell r="K928">
            <v>0.3</v>
          </cell>
        </row>
        <row r="929">
          <cell r="B929" t="str">
            <v>4IT131</v>
          </cell>
          <cell r="C929" t="str">
            <v xml:space="preserve">    Sementes</v>
          </cell>
        </row>
        <row r="930">
          <cell r="B930" t="str">
            <v>4IT131</v>
          </cell>
          <cell r="C930" t="str">
            <v>Aluguel e Arrendamento</v>
          </cell>
          <cell r="D930">
            <v>1.3740000000000001</v>
          </cell>
          <cell r="E930">
            <v>-1.3740000000000001</v>
          </cell>
          <cell r="F930">
            <v>1.3740000000000001</v>
          </cell>
          <cell r="G930">
            <v>1.3740000000000001</v>
          </cell>
          <cell r="H930">
            <v>1.3740000000000001</v>
          </cell>
          <cell r="I930">
            <v>1.46332</v>
          </cell>
          <cell r="J930">
            <v>1.3740000000000001</v>
          </cell>
          <cell r="K930">
            <v>1.46332</v>
          </cell>
        </row>
        <row r="931">
          <cell r="B931" t="str">
            <v>4IT131</v>
          </cell>
          <cell r="C931" t="str">
            <v>Outros</v>
          </cell>
          <cell r="D931">
            <v>38.451360000000001</v>
          </cell>
          <cell r="E931">
            <v>-38.451360000000001</v>
          </cell>
          <cell r="F931">
            <v>44.565280000000001</v>
          </cell>
          <cell r="G931">
            <v>40.897820000000003</v>
          </cell>
          <cell r="H931">
            <v>44.884779999999999</v>
          </cell>
          <cell r="I931">
            <v>53.676389999999998</v>
          </cell>
          <cell r="J931">
            <v>42.646529999999998</v>
          </cell>
          <cell r="K931">
            <v>50.663719999999998</v>
          </cell>
          <cell r="L931">
            <v>6.6212099999999996</v>
          </cell>
        </row>
        <row r="932">
          <cell r="B932" t="str">
            <v>4IT131</v>
          </cell>
          <cell r="C932" t="str">
            <v>Total</v>
          </cell>
          <cell r="D932">
            <v>101.84799</v>
          </cell>
          <cell r="E932">
            <v>-101.84799</v>
          </cell>
          <cell r="F932">
            <v>95.530360000000002</v>
          </cell>
          <cell r="G932">
            <v>75.866839999999996</v>
          </cell>
          <cell r="H932">
            <v>85.080960000000005</v>
          </cell>
          <cell r="I932">
            <v>113.81151</v>
          </cell>
          <cell r="J932">
            <v>104.66777999999999</v>
          </cell>
          <cell r="K932">
            <v>102.32478999999999</v>
          </cell>
          <cell r="L932">
            <v>4.1603700000000003</v>
          </cell>
        </row>
        <row r="933">
          <cell r="B933" t="str">
            <v>4IT132</v>
          </cell>
          <cell r="C933" t="str">
            <v>Gasto com Pessoal</v>
          </cell>
          <cell r="D933">
            <v>1.4359</v>
          </cell>
          <cell r="E933">
            <v>-1.4359</v>
          </cell>
          <cell r="F933">
            <v>2.7284299999999999</v>
          </cell>
          <cell r="G933">
            <v>2.27373</v>
          </cell>
          <cell r="H933">
            <v>2.4438300000000002</v>
          </cell>
          <cell r="I933">
            <v>2.5296799999999999</v>
          </cell>
          <cell r="J933">
            <v>2.2113100000000001</v>
          </cell>
          <cell r="K933">
            <v>2.3241999999999998</v>
          </cell>
        </row>
        <row r="934">
          <cell r="B934" t="str">
            <v>4IT132</v>
          </cell>
          <cell r="C934" t="str">
            <v>Audit., Consult. e Serv. de Terc.</v>
          </cell>
          <cell r="F934">
            <v>0.41</v>
          </cell>
          <cell r="G934">
            <v>11.37</v>
          </cell>
          <cell r="H934">
            <v>12.6088</v>
          </cell>
          <cell r="I934">
            <v>11.554600000000001</v>
          </cell>
          <cell r="J934">
            <v>0.57999999999999996</v>
          </cell>
          <cell r="K934">
            <v>0.90180000000000005</v>
          </cell>
        </row>
        <row r="935">
          <cell r="B935" t="str">
            <v>4IT132</v>
          </cell>
          <cell r="C935" t="str">
            <v>Mecanização</v>
          </cell>
          <cell r="F935">
            <v>9.0279999999999999E-2</v>
          </cell>
          <cell r="G935">
            <v>13.24202</v>
          </cell>
          <cell r="H935">
            <v>5.1230000000000002</v>
          </cell>
          <cell r="I935">
            <v>0.34765000000000001</v>
          </cell>
          <cell r="J935">
            <v>7.0970000000000005E-2</v>
          </cell>
        </row>
        <row r="936">
          <cell r="B936" t="str">
            <v>4IT132</v>
          </cell>
          <cell r="C936" t="str">
            <v xml:space="preserve">    Manutenção</v>
          </cell>
          <cell r="G936">
            <v>13.13</v>
          </cell>
          <cell r="H936">
            <v>5</v>
          </cell>
        </row>
        <row r="937">
          <cell r="B937" t="str">
            <v>4IT132</v>
          </cell>
          <cell r="C937" t="str">
            <v xml:space="preserve">    Combustível</v>
          </cell>
          <cell r="F937">
            <v>9.0279999999999999E-2</v>
          </cell>
          <cell r="G937">
            <v>0.11201999999999999</v>
          </cell>
          <cell r="H937">
            <v>0.123</v>
          </cell>
          <cell r="I937">
            <v>0.34765000000000001</v>
          </cell>
          <cell r="J937">
            <v>7.0970000000000005E-2</v>
          </cell>
        </row>
        <row r="938">
          <cell r="B938" t="str">
            <v>4IT132</v>
          </cell>
          <cell r="C938" t="str">
            <v>Insumos</v>
          </cell>
          <cell r="E938">
            <v>0</v>
          </cell>
          <cell r="I938">
            <v>3.1359999999999999E-2</v>
          </cell>
        </row>
        <row r="939">
          <cell r="B939" t="str">
            <v>4IT132</v>
          </cell>
          <cell r="C939" t="str">
            <v xml:space="preserve">    Adubos</v>
          </cell>
        </row>
        <row r="940">
          <cell r="B940" t="str">
            <v>4IT132</v>
          </cell>
          <cell r="C940" t="str">
            <v xml:space="preserve">    Defensivos</v>
          </cell>
          <cell r="E940">
            <v>0</v>
          </cell>
          <cell r="I940">
            <v>3.1359999999999999E-2</v>
          </cell>
        </row>
        <row r="941">
          <cell r="B941" t="str">
            <v>4IT132</v>
          </cell>
          <cell r="C941" t="str">
            <v xml:space="preserve">    Sementes</v>
          </cell>
        </row>
        <row r="942">
          <cell r="B942" t="str">
            <v>4IT132</v>
          </cell>
          <cell r="C942" t="str">
            <v>Aluguel e Arrendamento</v>
          </cell>
        </row>
        <row r="943">
          <cell r="B943" t="str">
            <v>4IT132</v>
          </cell>
          <cell r="C943" t="str">
            <v>Outros</v>
          </cell>
          <cell r="D943">
            <v>9.5585199999999997</v>
          </cell>
          <cell r="E943">
            <v>-9.5585199999999997</v>
          </cell>
          <cell r="F943">
            <v>0.92810000000000004</v>
          </cell>
          <cell r="G943">
            <v>0.5756</v>
          </cell>
          <cell r="H943">
            <v>10.37068</v>
          </cell>
          <cell r="I943">
            <v>4.6426999999999996</v>
          </cell>
          <cell r="J943">
            <v>19.52844</v>
          </cell>
          <cell r="K943">
            <v>0.95472000000000001</v>
          </cell>
        </row>
        <row r="944">
          <cell r="B944" t="str">
            <v>4IT132</v>
          </cell>
          <cell r="C944" t="str">
            <v>Total</v>
          </cell>
          <cell r="D944">
            <v>10.99442</v>
          </cell>
          <cell r="E944">
            <v>-10.99442</v>
          </cell>
          <cell r="F944">
            <v>4.1568100000000001</v>
          </cell>
          <cell r="G944">
            <v>27.461349999999999</v>
          </cell>
          <cell r="H944">
            <v>30.546309999999998</v>
          </cell>
          <cell r="I944">
            <v>19.105989999999998</v>
          </cell>
          <cell r="J944">
            <v>22.390720000000002</v>
          </cell>
          <cell r="K944">
            <v>4.18072</v>
          </cell>
        </row>
        <row r="945">
          <cell r="B945" t="str">
            <v>4IT380</v>
          </cell>
          <cell r="C945" t="str">
            <v>Gasto com Pessoal</v>
          </cell>
          <cell r="D945">
            <v>12.93623</v>
          </cell>
          <cell r="E945">
            <v>13.46039</v>
          </cell>
          <cell r="F945">
            <v>15.28425</v>
          </cell>
          <cell r="G945">
            <v>26.449529999999999</v>
          </cell>
          <cell r="H945">
            <v>6.3785999999999996</v>
          </cell>
          <cell r="I945">
            <v>5.7746599999999999</v>
          </cell>
          <cell r="J945">
            <v>7.5191400000000002</v>
          </cell>
          <cell r="K945">
            <v>7.9065300000000001</v>
          </cell>
          <cell r="L945">
            <v>-9.9839999999999998E-2</v>
          </cell>
        </row>
        <row r="946">
          <cell r="B946" t="str">
            <v>4IT380</v>
          </cell>
          <cell r="C946" t="str">
            <v>Audit., Consult. e Serv. de Terc.</v>
          </cell>
        </row>
        <row r="947">
          <cell r="B947" t="str">
            <v>4IT380</v>
          </cell>
          <cell r="C947" t="str">
            <v>Mecanização</v>
          </cell>
        </row>
        <row r="948">
          <cell r="B948" t="str">
            <v>4IT380</v>
          </cell>
          <cell r="C948" t="str">
            <v xml:space="preserve">    Manutenção</v>
          </cell>
        </row>
        <row r="949">
          <cell r="B949" t="str">
            <v>4IT380</v>
          </cell>
          <cell r="C949" t="str">
            <v xml:space="preserve">    Combustível</v>
          </cell>
        </row>
        <row r="950">
          <cell r="B950" t="str">
            <v>4IT380</v>
          </cell>
          <cell r="C950" t="str">
            <v>Insumos</v>
          </cell>
        </row>
        <row r="951">
          <cell r="B951" t="str">
            <v>4IT380</v>
          </cell>
          <cell r="C951" t="str">
            <v xml:space="preserve">    Adubos</v>
          </cell>
        </row>
        <row r="952">
          <cell r="B952" t="str">
            <v>4IT380</v>
          </cell>
          <cell r="C952" t="str">
            <v xml:space="preserve">    Defensivos</v>
          </cell>
        </row>
        <row r="953">
          <cell r="B953" t="str">
            <v>4IT380</v>
          </cell>
          <cell r="C953" t="str">
            <v xml:space="preserve">    Sementes</v>
          </cell>
        </row>
        <row r="954">
          <cell r="B954" t="str">
            <v>4IT380</v>
          </cell>
          <cell r="C954" t="str">
            <v>Aluguel e Arrendamento</v>
          </cell>
        </row>
        <row r="955">
          <cell r="B955" t="str">
            <v>4IT380</v>
          </cell>
          <cell r="C955" t="str">
            <v>Outros</v>
          </cell>
          <cell r="D955">
            <v>21.16874</v>
          </cell>
          <cell r="E955">
            <v>20.158989999999999</v>
          </cell>
          <cell r="F955">
            <v>21.211670000000002</v>
          </cell>
          <cell r="G955">
            <v>20.295159999999999</v>
          </cell>
          <cell r="H955">
            <v>21.015630000000002</v>
          </cell>
          <cell r="I955">
            <v>20.50433</v>
          </cell>
          <cell r="J955">
            <v>22.10754</v>
          </cell>
          <cell r="K955">
            <v>23.25318</v>
          </cell>
          <cell r="L955">
            <v>7.0110000000000006E-2</v>
          </cell>
        </row>
        <row r="956">
          <cell r="B956" t="str">
            <v>4IT380</v>
          </cell>
          <cell r="C956" t="str">
            <v>Total</v>
          </cell>
          <cell r="D956">
            <v>34.104970000000002</v>
          </cell>
          <cell r="E956">
            <v>33.61938</v>
          </cell>
          <cell r="F956">
            <v>36.495919999999998</v>
          </cell>
          <cell r="G956">
            <v>46.744689999999999</v>
          </cell>
          <cell r="H956">
            <v>27.39423</v>
          </cell>
          <cell r="I956">
            <v>26.27899</v>
          </cell>
          <cell r="J956">
            <v>29.62668</v>
          </cell>
          <cell r="K956">
            <v>31.15971</v>
          </cell>
          <cell r="L956">
            <v>-2.9729999999999999E-2</v>
          </cell>
        </row>
        <row r="957">
          <cell r="B957" t="str">
            <v>4IT381</v>
          </cell>
          <cell r="C957" t="str">
            <v>Gasto com Pessoal</v>
          </cell>
          <cell r="D957">
            <v>17.860499999999998</v>
          </cell>
          <cell r="E957">
            <v>26.21114</v>
          </cell>
          <cell r="F957">
            <v>27.855699999999999</v>
          </cell>
          <cell r="G957">
            <v>18.744980000000002</v>
          </cell>
          <cell r="H957">
            <v>22.616160000000001</v>
          </cell>
          <cell r="I957">
            <v>21.005120000000002</v>
          </cell>
          <cell r="J957">
            <v>18.113099999999999</v>
          </cell>
          <cell r="K957">
            <v>19.203900000000001</v>
          </cell>
          <cell r="L957">
            <v>1.1291899999999999</v>
          </cell>
        </row>
        <row r="958">
          <cell r="B958" t="str">
            <v>4IT381</v>
          </cell>
          <cell r="C958" t="str">
            <v>Audit., Consult. e Serv. de Terc.</v>
          </cell>
          <cell r="D958">
            <v>0.18117</v>
          </cell>
          <cell r="E958">
            <v>4.68</v>
          </cell>
          <cell r="F958">
            <v>0.55001</v>
          </cell>
          <cell r="G958">
            <v>4.3</v>
          </cell>
          <cell r="H958">
            <v>10.02459</v>
          </cell>
          <cell r="I958">
            <v>5</v>
          </cell>
          <cell r="J958">
            <v>5</v>
          </cell>
          <cell r="K958">
            <v>0.5</v>
          </cell>
          <cell r="L958">
            <v>9</v>
          </cell>
        </row>
        <row r="959">
          <cell r="B959" t="str">
            <v>4IT381</v>
          </cell>
          <cell r="C959" t="str">
            <v>Mecanização</v>
          </cell>
          <cell r="D959">
            <v>1.61222</v>
          </cell>
          <cell r="E959">
            <v>1.61853</v>
          </cell>
          <cell r="F959">
            <v>4.8880699999999999</v>
          </cell>
          <cell r="G959">
            <v>15.77191</v>
          </cell>
          <cell r="H959">
            <v>0.55657000000000001</v>
          </cell>
          <cell r="I959">
            <v>5.3654099999999998</v>
          </cell>
          <cell r="J959">
            <v>0.67310999999999999</v>
          </cell>
          <cell r="K959">
            <v>1.37676</v>
          </cell>
          <cell r="L959">
            <v>0.37097999999999998</v>
          </cell>
        </row>
        <row r="960">
          <cell r="B960" t="str">
            <v>4IT381</v>
          </cell>
          <cell r="C960" t="str">
            <v xml:space="preserve">    Manutenção</v>
          </cell>
          <cell r="D960">
            <v>0.74399999999999999</v>
          </cell>
          <cell r="E960">
            <v>0.50049999999999994</v>
          </cell>
          <cell r="F960">
            <v>4.8881399999999999</v>
          </cell>
          <cell r="G960">
            <v>14.909000000000001</v>
          </cell>
          <cell r="H960">
            <v>0</v>
          </cell>
          <cell r="I960">
            <v>4.0728499999999999</v>
          </cell>
          <cell r="K960">
            <v>0.78603999999999996</v>
          </cell>
          <cell r="L960">
            <v>0.37097999999999998</v>
          </cell>
        </row>
        <row r="961">
          <cell r="B961" t="str">
            <v>4IT381</v>
          </cell>
          <cell r="C961" t="str">
            <v xml:space="preserve">    Combustível</v>
          </cell>
          <cell r="D961">
            <v>0.86821999999999999</v>
          </cell>
          <cell r="E961">
            <v>1.1180300000000001</v>
          </cell>
          <cell r="F961">
            <v>-6.9999999999999994E-5</v>
          </cell>
          <cell r="G961">
            <v>0.86290999999999995</v>
          </cell>
          <cell r="H961">
            <v>0.55657000000000001</v>
          </cell>
          <cell r="I961">
            <v>1.2925599999999999</v>
          </cell>
          <cell r="J961">
            <v>0.67310999999999999</v>
          </cell>
          <cell r="K961">
            <v>0.59072000000000002</v>
          </cell>
        </row>
        <row r="962">
          <cell r="B962" t="str">
            <v>4IT381</v>
          </cell>
          <cell r="C962" t="str">
            <v>Insumos</v>
          </cell>
        </row>
        <row r="963">
          <cell r="B963" t="str">
            <v>4IT381</v>
          </cell>
          <cell r="C963" t="str">
            <v xml:space="preserve">    Adubos</v>
          </cell>
        </row>
        <row r="964">
          <cell r="B964" t="str">
            <v>4IT381</v>
          </cell>
          <cell r="C964" t="str">
            <v xml:space="preserve">    Defensivos</v>
          </cell>
        </row>
        <row r="965">
          <cell r="B965" t="str">
            <v>4IT381</v>
          </cell>
          <cell r="C965" t="str">
            <v xml:space="preserve">    Sementes</v>
          </cell>
        </row>
        <row r="966">
          <cell r="B966" t="str">
            <v>4IT381</v>
          </cell>
          <cell r="C966" t="str">
            <v>Aluguel e Arrendamento</v>
          </cell>
          <cell r="D966">
            <v>1.62706</v>
          </cell>
          <cell r="E966">
            <v>1.62706</v>
          </cell>
          <cell r="F966">
            <v>1.62706</v>
          </cell>
          <cell r="G966">
            <v>1.62706</v>
          </cell>
          <cell r="I966">
            <v>2.41526</v>
          </cell>
          <cell r="J966">
            <v>1.9159999999999999</v>
          </cell>
          <cell r="K966">
            <v>2.72485</v>
          </cell>
        </row>
        <row r="967">
          <cell r="B967" t="str">
            <v>4IT381</v>
          </cell>
          <cell r="C967" t="str">
            <v>Outros</v>
          </cell>
          <cell r="D967">
            <v>1.3394699999999999</v>
          </cell>
          <cell r="E967">
            <v>3.8765800000000001</v>
          </cell>
          <cell r="F967">
            <v>12.313499999999999</v>
          </cell>
          <cell r="G967">
            <v>5.2056399999999998</v>
          </cell>
          <cell r="H967">
            <v>3.3121</v>
          </cell>
          <cell r="I967">
            <v>4.3475799999999998</v>
          </cell>
          <cell r="J967">
            <v>3.77948</v>
          </cell>
          <cell r="K967">
            <v>7.9250299999999996</v>
          </cell>
          <cell r="L967">
            <v>0.55310999999999999</v>
          </cell>
        </row>
        <row r="968">
          <cell r="B968" t="str">
            <v>4IT381</v>
          </cell>
          <cell r="C968" t="str">
            <v>Total</v>
          </cell>
          <cell r="D968">
            <v>22.620419999999999</v>
          </cell>
          <cell r="E968">
            <v>38.013309999999997</v>
          </cell>
          <cell r="F968">
            <v>47.234340000000003</v>
          </cell>
          <cell r="G968">
            <v>45.649590000000003</v>
          </cell>
          <cell r="H968">
            <v>36.509419999999999</v>
          </cell>
          <cell r="I968">
            <v>38.133369999999999</v>
          </cell>
          <cell r="J968">
            <v>29.48169</v>
          </cell>
          <cell r="K968">
            <v>31.730540000000001</v>
          </cell>
          <cell r="L968">
            <v>11.053280000000001</v>
          </cell>
        </row>
        <row r="969">
          <cell r="B969" t="str">
            <v>4IT411</v>
          </cell>
          <cell r="C969" t="str">
            <v>Gasto com Pessoal</v>
          </cell>
          <cell r="D969">
            <v>2.9168599999999998</v>
          </cell>
          <cell r="E969">
            <v>3.40937</v>
          </cell>
          <cell r="F969">
            <v>2.7498800000000001</v>
          </cell>
          <cell r="G969">
            <v>2.4221599999999999</v>
          </cell>
          <cell r="H969">
            <v>3.5952700000000002</v>
          </cell>
          <cell r="I969">
            <v>3.15422</v>
          </cell>
          <cell r="J969">
            <v>2.8543699999999999</v>
          </cell>
          <cell r="K969">
            <v>3.0908899999999999</v>
          </cell>
          <cell r="L969">
            <v>0.22663</v>
          </cell>
        </row>
        <row r="970">
          <cell r="B970" t="str">
            <v>4IT411</v>
          </cell>
          <cell r="C970" t="str">
            <v>Audit., Consult. e Serv. de Terc.</v>
          </cell>
          <cell r="D970">
            <v>2.5170000000000001E-2</v>
          </cell>
          <cell r="H970">
            <v>0.17865</v>
          </cell>
        </row>
        <row r="971">
          <cell r="B971" t="str">
            <v>4IT411</v>
          </cell>
          <cell r="C971" t="str">
            <v>Mecanização</v>
          </cell>
          <cell r="F971">
            <v>0.48096</v>
          </cell>
        </row>
        <row r="972">
          <cell r="B972" t="str">
            <v>4IT411</v>
          </cell>
          <cell r="C972" t="str">
            <v xml:space="preserve">    Manutenção</v>
          </cell>
          <cell r="F972">
            <v>0.48096</v>
          </cell>
        </row>
        <row r="973">
          <cell r="B973" t="str">
            <v>4IT411</v>
          </cell>
          <cell r="C973" t="str">
            <v xml:space="preserve">    Combustível</v>
          </cell>
        </row>
        <row r="974">
          <cell r="B974" t="str">
            <v>4IT411</v>
          </cell>
          <cell r="C974" t="str">
            <v>Insumos</v>
          </cell>
          <cell r="F974">
            <v>0</v>
          </cell>
        </row>
        <row r="975">
          <cell r="B975" t="str">
            <v>4IT411</v>
          </cell>
          <cell r="C975" t="str">
            <v xml:space="preserve">    Adubos</v>
          </cell>
        </row>
        <row r="976">
          <cell r="B976" t="str">
            <v>4IT411</v>
          </cell>
          <cell r="C976" t="str">
            <v xml:space="preserve">    Defensivos</v>
          </cell>
          <cell r="F976">
            <v>0</v>
          </cell>
        </row>
        <row r="977">
          <cell r="B977" t="str">
            <v>4IT411</v>
          </cell>
          <cell r="C977" t="str">
            <v xml:space="preserve">    Sementes</v>
          </cell>
        </row>
        <row r="978">
          <cell r="B978" t="str">
            <v>4IT411</v>
          </cell>
          <cell r="C978" t="str">
            <v>Aluguel e Arrendamento</v>
          </cell>
          <cell r="I978">
            <v>0.17863999999999999</v>
          </cell>
          <cell r="K978">
            <v>0.17863999999999999</v>
          </cell>
        </row>
        <row r="979">
          <cell r="B979" t="str">
            <v>4IT411</v>
          </cell>
          <cell r="C979" t="str">
            <v>Outros</v>
          </cell>
          <cell r="D979">
            <v>0.17480999999999999</v>
          </cell>
          <cell r="E979">
            <v>0.52095999999999998</v>
          </cell>
          <cell r="F979">
            <v>0.27129999999999999</v>
          </cell>
          <cell r="G979">
            <v>1.02346</v>
          </cell>
          <cell r="H979">
            <v>0.77385999999999999</v>
          </cell>
          <cell r="I979">
            <v>0.35675000000000001</v>
          </cell>
          <cell r="J979">
            <v>0.78632999999999997</v>
          </cell>
          <cell r="K979">
            <v>0.63646000000000003</v>
          </cell>
          <cell r="L979">
            <v>9.9650000000000002E-2</v>
          </cell>
        </row>
        <row r="980">
          <cell r="B980" t="str">
            <v>4IT411</v>
          </cell>
          <cell r="C980" t="str">
            <v>Total</v>
          </cell>
          <cell r="D980">
            <v>3.1168399999999998</v>
          </cell>
          <cell r="E980">
            <v>3.9303300000000001</v>
          </cell>
          <cell r="F980">
            <v>3.5021399999999998</v>
          </cell>
          <cell r="G980">
            <v>3.4456199999999999</v>
          </cell>
          <cell r="H980">
            <v>4.5477800000000004</v>
          </cell>
          <cell r="I980">
            <v>3.6896100000000001</v>
          </cell>
          <cell r="J980">
            <v>3.6406999999999998</v>
          </cell>
          <cell r="K980">
            <v>3.9059900000000001</v>
          </cell>
          <cell r="L980">
            <v>0.32628000000000001</v>
          </cell>
        </row>
        <row r="981">
          <cell r="B981" t="str">
            <v>5IT250</v>
          </cell>
          <cell r="C981" t="str">
            <v>Gasto com Pessoal</v>
          </cell>
          <cell r="D981">
            <v>2.9186999999999999</v>
          </cell>
          <cell r="E981">
            <v>2.7927</v>
          </cell>
          <cell r="F981">
            <v>2.77773</v>
          </cell>
          <cell r="G981">
            <v>2.8835500000000001</v>
          </cell>
          <cell r="H981">
            <v>3.6015899999999998</v>
          </cell>
          <cell r="I981">
            <v>3.1916199999999999</v>
          </cell>
          <cell r="J981">
            <v>2.8647800000000001</v>
          </cell>
          <cell r="K981">
            <v>10.91785</v>
          </cell>
          <cell r="L981">
            <v>0.35058</v>
          </cell>
        </row>
        <row r="982">
          <cell r="B982" t="str">
            <v>5IT250</v>
          </cell>
          <cell r="C982" t="str">
            <v>Audit., Consult. e Serv. de Terc.</v>
          </cell>
          <cell r="H982">
            <v>0.16389000000000001</v>
          </cell>
        </row>
        <row r="983">
          <cell r="B983" t="str">
            <v>5IT250</v>
          </cell>
          <cell r="C983" t="str">
            <v>Mecanização</v>
          </cell>
          <cell r="H983">
            <v>4.08</v>
          </cell>
          <cell r="I983">
            <v>0.81599999999999995</v>
          </cell>
          <cell r="J983">
            <v>0.81599999999999995</v>
          </cell>
          <cell r="K983">
            <v>0.81599999999999995</v>
          </cell>
        </row>
        <row r="984">
          <cell r="B984" t="str">
            <v>5IT250</v>
          </cell>
          <cell r="C984" t="str">
            <v xml:space="preserve">    Manutenção</v>
          </cell>
          <cell r="H984">
            <v>4.08</v>
          </cell>
          <cell r="I984">
            <v>0.81599999999999995</v>
          </cell>
          <cell r="J984">
            <v>0.81599999999999995</v>
          </cell>
          <cell r="K984">
            <v>0.81599999999999995</v>
          </cell>
        </row>
        <row r="985">
          <cell r="B985" t="str">
            <v>5IT250</v>
          </cell>
          <cell r="C985" t="str">
            <v xml:space="preserve">    Combustível</v>
          </cell>
        </row>
        <row r="986">
          <cell r="B986" t="str">
            <v>5IT250</v>
          </cell>
          <cell r="C986" t="str">
            <v>Insumos</v>
          </cell>
        </row>
        <row r="987">
          <cell r="B987" t="str">
            <v>5IT250</v>
          </cell>
          <cell r="C987" t="str">
            <v xml:space="preserve">    Adubos</v>
          </cell>
        </row>
        <row r="988">
          <cell r="B988" t="str">
            <v>5IT250</v>
          </cell>
          <cell r="C988" t="str">
            <v xml:space="preserve">    Defensivos</v>
          </cell>
        </row>
        <row r="989">
          <cell r="B989" t="str">
            <v>5IT250</v>
          </cell>
          <cell r="C989" t="str">
            <v xml:space="preserve">    Sementes</v>
          </cell>
        </row>
        <row r="990">
          <cell r="B990" t="str">
            <v>5IT250</v>
          </cell>
          <cell r="C990" t="str">
            <v>Aluguel e Arrendamento</v>
          </cell>
          <cell r="I990">
            <v>0.16388</v>
          </cell>
          <cell r="K990">
            <v>0.32996999999999999</v>
          </cell>
        </row>
        <row r="991">
          <cell r="B991" t="str">
            <v>5IT250</v>
          </cell>
          <cell r="C991" t="str">
            <v>Outros</v>
          </cell>
          <cell r="D991">
            <v>0</v>
          </cell>
          <cell r="E991">
            <v>0</v>
          </cell>
          <cell r="F991">
            <v>-0.51668999999999998</v>
          </cell>
          <cell r="G991">
            <v>0.12428</v>
          </cell>
          <cell r="H991">
            <v>9.7000000000000005E-4</v>
          </cell>
          <cell r="I991">
            <v>4.4760000000000001E-2</v>
          </cell>
          <cell r="J991">
            <v>3.8300000000000001E-3</v>
          </cell>
          <cell r="K991">
            <v>2.547E-2</v>
          </cell>
          <cell r="L991">
            <v>4.0000000000000002E-4</v>
          </cell>
        </row>
        <row r="992">
          <cell r="B992" t="str">
            <v>5IT250</v>
          </cell>
          <cell r="C992" t="str">
            <v>Total</v>
          </cell>
          <cell r="D992">
            <v>2.9186999999999999</v>
          </cell>
          <cell r="E992">
            <v>2.7927</v>
          </cell>
          <cell r="F992">
            <v>2.2610399999999999</v>
          </cell>
          <cell r="G992">
            <v>3.0078299999999998</v>
          </cell>
          <cell r="H992">
            <v>7.8464499999999999</v>
          </cell>
          <cell r="I992">
            <v>4.2162600000000001</v>
          </cell>
          <cell r="J992">
            <v>3.6846100000000002</v>
          </cell>
          <cell r="K992">
            <v>12.08929</v>
          </cell>
          <cell r="L992">
            <v>0.35098000000000001</v>
          </cell>
        </row>
        <row r="993">
          <cell r="B993" t="str">
            <v>6EN491</v>
          </cell>
          <cell r="C993" t="str">
            <v>Gasto com Pessoal</v>
          </cell>
          <cell r="D993">
            <v>2.70126</v>
          </cell>
          <cell r="E993">
            <v>5.7029300000000003</v>
          </cell>
          <cell r="F993">
            <v>0</v>
          </cell>
          <cell r="G993">
            <v>0</v>
          </cell>
          <cell r="H993">
            <v>0</v>
          </cell>
        </row>
        <row r="994">
          <cell r="B994" t="str">
            <v>6EN491</v>
          </cell>
          <cell r="C994" t="str">
            <v>Audit., Consult. e Serv. de Terc.</v>
          </cell>
        </row>
        <row r="995">
          <cell r="B995" t="str">
            <v>6EN491</v>
          </cell>
          <cell r="C995" t="str">
            <v>Mecanização</v>
          </cell>
        </row>
        <row r="996">
          <cell r="B996" t="str">
            <v>6EN491</v>
          </cell>
          <cell r="C996" t="str">
            <v xml:space="preserve">    Manutenção</v>
          </cell>
        </row>
        <row r="997">
          <cell r="B997" t="str">
            <v>6EN491</v>
          </cell>
          <cell r="C997" t="str">
            <v xml:space="preserve">    Combustível</v>
          </cell>
        </row>
        <row r="998">
          <cell r="B998" t="str">
            <v>6EN491</v>
          </cell>
          <cell r="C998" t="str">
            <v>Insumos</v>
          </cell>
        </row>
        <row r="999">
          <cell r="B999" t="str">
            <v>6EN491</v>
          </cell>
          <cell r="C999" t="str">
            <v xml:space="preserve">    Adubos</v>
          </cell>
        </row>
        <row r="1000">
          <cell r="B1000" t="str">
            <v>6EN491</v>
          </cell>
          <cell r="C1000" t="str">
            <v xml:space="preserve">    Defensivos</v>
          </cell>
        </row>
        <row r="1001">
          <cell r="B1001" t="str">
            <v>6EN491</v>
          </cell>
          <cell r="C1001" t="str">
            <v xml:space="preserve">    Sementes</v>
          </cell>
        </row>
        <row r="1002">
          <cell r="B1002" t="str">
            <v>6EN491</v>
          </cell>
          <cell r="C1002" t="str">
            <v>Aluguel e Arrendamento</v>
          </cell>
        </row>
        <row r="1003">
          <cell r="B1003" t="str">
            <v>6EN491</v>
          </cell>
          <cell r="C1003" t="str">
            <v>Outros</v>
          </cell>
          <cell r="D1003">
            <v>0.28315000000000001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</row>
        <row r="1004">
          <cell r="B1004" t="str">
            <v>6EN491</v>
          </cell>
          <cell r="C1004" t="str">
            <v>Total</v>
          </cell>
          <cell r="D1004">
            <v>2.98441</v>
          </cell>
          <cell r="E1004">
            <v>5.7029300000000003</v>
          </cell>
          <cell r="F1004">
            <v>0</v>
          </cell>
          <cell r="G1004">
            <v>0</v>
          </cell>
          <cell r="H1004">
            <v>0</v>
          </cell>
        </row>
        <row r="1005">
          <cell r="B1005" t="str">
            <v>6IT490</v>
          </cell>
          <cell r="C1005" t="str">
            <v>Gasto com Pessoal</v>
          </cell>
          <cell r="D1005">
            <v>78.487210000000005</v>
          </cell>
          <cell r="E1005">
            <v>89.641149999999996</v>
          </cell>
          <cell r="F1005">
            <v>79.46078</v>
          </cell>
          <cell r="G1005">
            <v>89.328590000000005</v>
          </cell>
          <cell r="H1005">
            <v>81.613420000000005</v>
          </cell>
          <cell r="I1005">
            <v>62.337409999999998</v>
          </cell>
          <cell r="J1005">
            <v>64.514489999999995</v>
          </cell>
          <cell r="K1005">
            <v>69.553389999999993</v>
          </cell>
          <cell r="L1005">
            <v>-11.38758</v>
          </cell>
        </row>
        <row r="1006">
          <cell r="B1006" t="str">
            <v>6IT490</v>
          </cell>
          <cell r="C1006" t="str">
            <v>Audit., Consult. e Serv. de Terc.</v>
          </cell>
          <cell r="D1006">
            <v>3.1366000000000001</v>
          </cell>
          <cell r="E1006">
            <v>0.67</v>
          </cell>
          <cell r="F1006">
            <v>5.28</v>
          </cell>
          <cell r="G1006">
            <v>0.6</v>
          </cell>
          <cell r="H1006">
            <v>2.4488300000000001</v>
          </cell>
          <cell r="I1006">
            <v>3.22</v>
          </cell>
          <cell r="J1006">
            <v>17.321999999999999</v>
          </cell>
          <cell r="K1006">
            <v>9.2870000000000008</v>
          </cell>
        </row>
        <row r="1007">
          <cell r="B1007" t="str">
            <v>6IT490</v>
          </cell>
          <cell r="C1007" t="str">
            <v>Mecanização</v>
          </cell>
          <cell r="D1007">
            <v>5.9809400000000004</v>
          </cell>
          <cell r="E1007">
            <v>14.69304</v>
          </cell>
          <cell r="F1007">
            <v>4.6055099999999998</v>
          </cell>
          <cell r="G1007">
            <v>16.548870000000001</v>
          </cell>
          <cell r="H1007">
            <v>14.295529999999999</v>
          </cell>
          <cell r="I1007">
            <v>23.590689999999999</v>
          </cell>
          <cell r="J1007">
            <v>25.723109999999998</v>
          </cell>
          <cell r="K1007">
            <v>11.281330000000001</v>
          </cell>
          <cell r="L1007">
            <v>16.111190000000001</v>
          </cell>
        </row>
        <row r="1008">
          <cell r="B1008" t="str">
            <v>6IT490</v>
          </cell>
          <cell r="C1008" t="str">
            <v xml:space="preserve">    Manutenção</v>
          </cell>
          <cell r="D1008">
            <v>4.9149799999999999</v>
          </cell>
          <cell r="E1008">
            <v>13.14176</v>
          </cell>
          <cell r="F1008">
            <v>3.4683000000000002</v>
          </cell>
          <cell r="G1008">
            <v>15.46462</v>
          </cell>
          <cell r="H1008">
            <v>12.83446</v>
          </cell>
          <cell r="I1008">
            <v>22.458680000000001</v>
          </cell>
          <cell r="J1008">
            <v>24.000689999999999</v>
          </cell>
          <cell r="K1008">
            <v>10.136480000000001</v>
          </cell>
          <cell r="L1008">
            <v>15.9466</v>
          </cell>
        </row>
        <row r="1009">
          <cell r="B1009" t="str">
            <v>6IT490</v>
          </cell>
          <cell r="C1009" t="str">
            <v xml:space="preserve">    Combustível</v>
          </cell>
          <cell r="D1009">
            <v>1.06596</v>
          </cell>
          <cell r="E1009">
            <v>1.55128</v>
          </cell>
          <cell r="F1009">
            <v>1.1372100000000001</v>
          </cell>
          <cell r="G1009">
            <v>1.0842499999999999</v>
          </cell>
          <cell r="H1009">
            <v>1.4610700000000001</v>
          </cell>
          <cell r="I1009">
            <v>1.13201</v>
          </cell>
          <cell r="J1009">
            <v>1.7224200000000001</v>
          </cell>
          <cell r="K1009">
            <v>1.1448499999999999</v>
          </cell>
          <cell r="L1009">
            <v>0.16458999999999999</v>
          </cell>
        </row>
        <row r="1010">
          <cell r="B1010" t="str">
            <v>6IT490</v>
          </cell>
          <cell r="C1010" t="str">
            <v>Insumos</v>
          </cell>
          <cell r="F1010">
            <v>13.45635</v>
          </cell>
          <cell r="G1010">
            <v>53.825400000000002</v>
          </cell>
          <cell r="H1010">
            <v>58.425400000000003</v>
          </cell>
          <cell r="I1010">
            <v>13.45635</v>
          </cell>
          <cell r="J1010">
            <v>61.719909999999999</v>
          </cell>
          <cell r="K1010">
            <v>73.680179999999993</v>
          </cell>
        </row>
        <row r="1011">
          <cell r="B1011" t="str">
            <v>6IT490</v>
          </cell>
          <cell r="C1011" t="str">
            <v xml:space="preserve">    Adubos</v>
          </cell>
          <cell r="F1011">
            <v>13.45635</v>
          </cell>
          <cell r="G1011">
            <v>53.825400000000002</v>
          </cell>
          <cell r="H1011">
            <v>53.825400000000002</v>
          </cell>
          <cell r="I1011">
            <v>13.45635</v>
          </cell>
          <cell r="J1011">
            <v>1.7881</v>
          </cell>
          <cell r="K1011">
            <v>50.080179999999999</v>
          </cell>
        </row>
        <row r="1012">
          <cell r="B1012" t="str">
            <v>6IT490</v>
          </cell>
          <cell r="C1012" t="str">
            <v xml:space="preserve">    Defensivos</v>
          </cell>
        </row>
        <row r="1013">
          <cell r="B1013" t="str">
            <v>6IT490</v>
          </cell>
          <cell r="C1013" t="str">
            <v xml:space="preserve">    Sementes</v>
          </cell>
          <cell r="H1013">
            <v>4.5999999999999996</v>
          </cell>
          <cell r="J1013">
            <v>59.931809999999999</v>
          </cell>
          <cell r="K1013">
            <v>23.6</v>
          </cell>
        </row>
        <row r="1014">
          <cell r="B1014" t="str">
            <v>6IT490</v>
          </cell>
          <cell r="C1014" t="str">
            <v>Aluguel e Arrendamento</v>
          </cell>
          <cell r="D1014">
            <v>0.81352999999999998</v>
          </cell>
          <cell r="E1014">
            <v>0.81352999999999998</v>
          </cell>
          <cell r="F1014">
            <v>0.81352999999999998</v>
          </cell>
          <cell r="G1014">
            <v>1.4197299999999999</v>
          </cell>
          <cell r="H1014">
            <v>0.51900000000000002</v>
          </cell>
          <cell r="I1014">
            <v>1.04732</v>
          </cell>
          <cell r="J1014">
            <v>1.458</v>
          </cell>
          <cell r="K1014">
            <v>1.85551</v>
          </cell>
        </row>
        <row r="1015">
          <cell r="B1015" t="str">
            <v>6IT490</v>
          </cell>
          <cell r="C1015" t="str">
            <v>Outros</v>
          </cell>
          <cell r="D1015">
            <v>13.63058</v>
          </cell>
          <cell r="E1015">
            <v>26.941379999999999</v>
          </cell>
          <cell r="F1015">
            <v>10.238289999999999</v>
          </cell>
          <cell r="G1015">
            <v>-19.399889999999999</v>
          </cell>
          <cell r="H1015">
            <v>57.455019999999998</v>
          </cell>
          <cell r="I1015">
            <v>40.968260000000001</v>
          </cell>
          <cell r="J1015">
            <v>7.8003099999999996</v>
          </cell>
          <cell r="K1015">
            <v>11.082100000000001</v>
          </cell>
          <cell r="L1015">
            <v>7.2879100000000001</v>
          </cell>
        </row>
        <row r="1016">
          <cell r="B1016" t="str">
            <v>6IT490</v>
          </cell>
          <cell r="C1016" t="str">
            <v>Total</v>
          </cell>
          <cell r="D1016">
            <v>102.04886</v>
          </cell>
          <cell r="E1016">
            <v>132.75909999999999</v>
          </cell>
          <cell r="F1016">
            <v>113.85446</v>
          </cell>
          <cell r="G1016">
            <v>142.3227</v>
          </cell>
          <cell r="H1016">
            <v>214.75720000000001</v>
          </cell>
          <cell r="I1016">
            <v>144.62003000000001</v>
          </cell>
          <cell r="J1016">
            <v>178.53782000000001</v>
          </cell>
          <cell r="K1016">
            <v>176.73951</v>
          </cell>
          <cell r="L1016">
            <v>12.011520000000001</v>
          </cell>
        </row>
        <row r="1017">
          <cell r="B1017" t="str">
            <v>6IT491</v>
          </cell>
          <cell r="C1017" t="str">
            <v>Gasto com Pessoal</v>
          </cell>
        </row>
        <row r="1018">
          <cell r="B1018" t="str">
            <v>6IT491</v>
          </cell>
          <cell r="C1018" t="str">
            <v>Audit., Consult. e Serv. de Terc.</v>
          </cell>
        </row>
        <row r="1019">
          <cell r="B1019" t="str">
            <v>6IT491</v>
          </cell>
          <cell r="C1019" t="str">
            <v>Mecanização</v>
          </cell>
          <cell r="F1019">
            <v>0</v>
          </cell>
          <cell r="H1019">
            <v>0</v>
          </cell>
        </row>
        <row r="1020">
          <cell r="B1020" t="str">
            <v>6IT491</v>
          </cell>
          <cell r="C1020" t="str">
            <v xml:space="preserve">    Manutenção</v>
          </cell>
          <cell r="F1020">
            <v>0</v>
          </cell>
          <cell r="H1020">
            <v>0</v>
          </cell>
        </row>
        <row r="1021">
          <cell r="B1021" t="str">
            <v>6IT491</v>
          </cell>
          <cell r="C1021" t="str">
            <v xml:space="preserve">    Combustível</v>
          </cell>
        </row>
        <row r="1022">
          <cell r="B1022" t="str">
            <v>6IT491</v>
          </cell>
          <cell r="C1022" t="str">
            <v>Insumos</v>
          </cell>
        </row>
        <row r="1023">
          <cell r="B1023" t="str">
            <v>6IT491</v>
          </cell>
          <cell r="C1023" t="str">
            <v xml:space="preserve">    Adubos</v>
          </cell>
        </row>
        <row r="1024">
          <cell r="B1024" t="str">
            <v>6IT491</v>
          </cell>
          <cell r="C1024" t="str">
            <v xml:space="preserve">    Defensivos</v>
          </cell>
        </row>
        <row r="1025">
          <cell r="B1025" t="str">
            <v>6IT491</v>
          </cell>
          <cell r="C1025" t="str">
            <v xml:space="preserve">    Sementes</v>
          </cell>
        </row>
        <row r="1026">
          <cell r="B1026" t="str">
            <v>6IT491</v>
          </cell>
          <cell r="C1026" t="str">
            <v>Aluguel e Arrendamento</v>
          </cell>
        </row>
        <row r="1027">
          <cell r="B1027" t="str">
            <v>6IT491</v>
          </cell>
          <cell r="C1027" t="str">
            <v>Outros</v>
          </cell>
          <cell r="D1027">
            <v>2.7040000000000002</v>
          </cell>
          <cell r="E1027">
            <v>8.9300000000000004E-2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 t="str">
            <v>6IT491</v>
          </cell>
          <cell r="C1028" t="str">
            <v>Total</v>
          </cell>
          <cell r="D1028">
            <v>2.7040000000000002</v>
          </cell>
          <cell r="E1028">
            <v>8.9300000000000004E-2</v>
          </cell>
          <cell r="F1028">
            <v>0</v>
          </cell>
          <cell r="G1028">
            <v>0</v>
          </cell>
          <cell r="H1028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mensal"/>
      <sheetName val="Salários e Adicionais"/>
      <sheetName val="Encargos"/>
      <sheetName val="Benefícios"/>
      <sheetName val="Uniformes_EPIs"/>
      <sheetName val="Transporte_Veículo"/>
      <sheetName val="Equip._Ferramental"/>
      <sheetName val="Maquinário"/>
      <sheetName val="Custos Indire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mensal"/>
      <sheetName val="Salários e Adicionais"/>
      <sheetName val="Encargos"/>
      <sheetName val="Benefícios"/>
      <sheetName val="Uniformes_EPIs"/>
      <sheetName val="Transporte_Veículo"/>
      <sheetName val="Equip._Ferramental"/>
      <sheetName val="Maquinário"/>
      <sheetName val="Custos Indire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teste"/>
    </sheetNames>
    <sheetDataSet>
      <sheetData sheetId="0" refreshError="1">
        <row r="54">
          <cell r="G54">
            <v>0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teste"/>
    </sheetNames>
    <sheetDataSet>
      <sheetData sheetId="0" refreshError="1">
        <row r="54">
          <cell r="G54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P41"/>
  <sheetViews>
    <sheetView showGridLines="0" workbookViewId="0">
      <selection activeCell="I24" sqref="I24"/>
    </sheetView>
  </sheetViews>
  <sheetFormatPr defaultColWidth="11.42578125" defaultRowHeight="15.75"/>
  <cols>
    <col min="1" max="1" width="7.42578125" style="74" customWidth="1"/>
    <col min="2" max="2" width="22.5703125" style="74" customWidth="1"/>
    <col min="3" max="3" width="13" style="74" customWidth="1"/>
    <col min="4" max="4" width="13.85546875" style="74" customWidth="1"/>
    <col min="5" max="5" width="19.140625" style="74" customWidth="1"/>
    <col min="6" max="6" width="13" style="100" customWidth="1"/>
    <col min="7" max="7" width="11.42578125" style="74" customWidth="1"/>
    <col min="8" max="8" width="10.7109375" style="74" customWidth="1"/>
    <col min="9" max="9" width="11.42578125" style="74" customWidth="1"/>
    <col min="10" max="10" width="11.7109375" style="74" customWidth="1"/>
    <col min="11" max="16" width="11.42578125" style="74" customWidth="1"/>
    <col min="17" max="255" width="11.42578125" style="75"/>
    <col min="256" max="256" width="7.42578125" style="75" customWidth="1"/>
    <col min="257" max="257" width="22.5703125" style="75" customWidth="1"/>
    <col min="258" max="258" width="13" style="75" customWidth="1"/>
    <col min="259" max="259" width="13.85546875" style="75" customWidth="1"/>
    <col min="260" max="260" width="19.140625" style="75" customWidth="1"/>
    <col min="261" max="262" width="13" style="75" customWidth="1"/>
    <col min="263" max="263" width="11.42578125" style="75" customWidth="1"/>
    <col min="264" max="264" width="10.7109375" style="75" customWidth="1"/>
    <col min="265" max="265" width="11.42578125" style="75" customWidth="1"/>
    <col min="266" max="266" width="11.7109375" style="75" customWidth="1"/>
    <col min="267" max="272" width="11.42578125" style="75" customWidth="1"/>
    <col min="273" max="511" width="11.42578125" style="75"/>
    <col min="512" max="512" width="7.42578125" style="75" customWidth="1"/>
    <col min="513" max="513" width="22.5703125" style="75" customWidth="1"/>
    <col min="514" max="514" width="13" style="75" customWidth="1"/>
    <col min="515" max="515" width="13.85546875" style="75" customWidth="1"/>
    <col min="516" max="516" width="19.140625" style="75" customWidth="1"/>
    <col min="517" max="518" width="13" style="75" customWidth="1"/>
    <col min="519" max="519" width="11.42578125" style="75" customWidth="1"/>
    <col min="520" max="520" width="10.7109375" style="75" customWidth="1"/>
    <col min="521" max="521" width="11.42578125" style="75" customWidth="1"/>
    <col min="522" max="522" width="11.7109375" style="75" customWidth="1"/>
    <col min="523" max="528" width="11.42578125" style="75" customWidth="1"/>
    <col min="529" max="767" width="11.42578125" style="75"/>
    <col min="768" max="768" width="7.42578125" style="75" customWidth="1"/>
    <col min="769" max="769" width="22.5703125" style="75" customWidth="1"/>
    <col min="770" max="770" width="13" style="75" customWidth="1"/>
    <col min="771" max="771" width="13.85546875" style="75" customWidth="1"/>
    <col min="772" max="772" width="19.140625" style="75" customWidth="1"/>
    <col min="773" max="774" width="13" style="75" customWidth="1"/>
    <col min="775" max="775" width="11.42578125" style="75" customWidth="1"/>
    <col min="776" max="776" width="10.7109375" style="75" customWidth="1"/>
    <col min="777" max="777" width="11.42578125" style="75" customWidth="1"/>
    <col min="778" max="778" width="11.7109375" style="75" customWidth="1"/>
    <col min="779" max="784" width="11.42578125" style="75" customWidth="1"/>
    <col min="785" max="1023" width="11.42578125" style="75"/>
    <col min="1024" max="1024" width="7.42578125" style="75" customWidth="1"/>
    <col min="1025" max="1025" width="22.5703125" style="75" customWidth="1"/>
    <col min="1026" max="1026" width="13" style="75" customWidth="1"/>
    <col min="1027" max="1027" width="13.85546875" style="75" customWidth="1"/>
    <col min="1028" max="1028" width="19.140625" style="75" customWidth="1"/>
    <col min="1029" max="1030" width="13" style="75" customWidth="1"/>
    <col min="1031" max="1031" width="11.42578125" style="75" customWidth="1"/>
    <col min="1032" max="1032" width="10.7109375" style="75" customWidth="1"/>
    <col min="1033" max="1033" width="11.42578125" style="75" customWidth="1"/>
    <col min="1034" max="1034" width="11.7109375" style="75" customWidth="1"/>
    <col min="1035" max="1040" width="11.42578125" style="75" customWidth="1"/>
    <col min="1041" max="1279" width="11.42578125" style="75"/>
    <col min="1280" max="1280" width="7.42578125" style="75" customWidth="1"/>
    <col min="1281" max="1281" width="22.5703125" style="75" customWidth="1"/>
    <col min="1282" max="1282" width="13" style="75" customWidth="1"/>
    <col min="1283" max="1283" width="13.85546875" style="75" customWidth="1"/>
    <col min="1284" max="1284" width="19.140625" style="75" customWidth="1"/>
    <col min="1285" max="1286" width="13" style="75" customWidth="1"/>
    <col min="1287" max="1287" width="11.42578125" style="75" customWidth="1"/>
    <col min="1288" max="1288" width="10.7109375" style="75" customWidth="1"/>
    <col min="1289" max="1289" width="11.42578125" style="75" customWidth="1"/>
    <col min="1290" max="1290" width="11.7109375" style="75" customWidth="1"/>
    <col min="1291" max="1296" width="11.42578125" style="75" customWidth="1"/>
    <col min="1297" max="1535" width="11.42578125" style="75"/>
    <col min="1536" max="1536" width="7.42578125" style="75" customWidth="1"/>
    <col min="1537" max="1537" width="22.5703125" style="75" customWidth="1"/>
    <col min="1538" max="1538" width="13" style="75" customWidth="1"/>
    <col min="1539" max="1539" width="13.85546875" style="75" customWidth="1"/>
    <col min="1540" max="1540" width="19.140625" style="75" customWidth="1"/>
    <col min="1541" max="1542" width="13" style="75" customWidth="1"/>
    <col min="1543" max="1543" width="11.42578125" style="75" customWidth="1"/>
    <col min="1544" max="1544" width="10.7109375" style="75" customWidth="1"/>
    <col min="1545" max="1545" width="11.42578125" style="75" customWidth="1"/>
    <col min="1546" max="1546" width="11.7109375" style="75" customWidth="1"/>
    <col min="1547" max="1552" width="11.42578125" style="75" customWidth="1"/>
    <col min="1553" max="1791" width="11.42578125" style="75"/>
    <col min="1792" max="1792" width="7.42578125" style="75" customWidth="1"/>
    <col min="1793" max="1793" width="22.5703125" style="75" customWidth="1"/>
    <col min="1794" max="1794" width="13" style="75" customWidth="1"/>
    <col min="1795" max="1795" width="13.85546875" style="75" customWidth="1"/>
    <col min="1796" max="1796" width="19.140625" style="75" customWidth="1"/>
    <col min="1797" max="1798" width="13" style="75" customWidth="1"/>
    <col min="1799" max="1799" width="11.42578125" style="75" customWidth="1"/>
    <col min="1800" max="1800" width="10.7109375" style="75" customWidth="1"/>
    <col min="1801" max="1801" width="11.42578125" style="75" customWidth="1"/>
    <col min="1802" max="1802" width="11.7109375" style="75" customWidth="1"/>
    <col min="1803" max="1808" width="11.42578125" style="75" customWidth="1"/>
    <col min="1809" max="2047" width="11.42578125" style="75"/>
    <col min="2048" max="2048" width="7.42578125" style="75" customWidth="1"/>
    <col min="2049" max="2049" width="22.5703125" style="75" customWidth="1"/>
    <col min="2050" max="2050" width="13" style="75" customWidth="1"/>
    <col min="2051" max="2051" width="13.85546875" style="75" customWidth="1"/>
    <col min="2052" max="2052" width="19.140625" style="75" customWidth="1"/>
    <col min="2053" max="2054" width="13" style="75" customWidth="1"/>
    <col min="2055" max="2055" width="11.42578125" style="75" customWidth="1"/>
    <col min="2056" max="2056" width="10.7109375" style="75" customWidth="1"/>
    <col min="2057" max="2057" width="11.42578125" style="75" customWidth="1"/>
    <col min="2058" max="2058" width="11.7109375" style="75" customWidth="1"/>
    <col min="2059" max="2064" width="11.42578125" style="75" customWidth="1"/>
    <col min="2065" max="2303" width="11.42578125" style="75"/>
    <col min="2304" max="2304" width="7.42578125" style="75" customWidth="1"/>
    <col min="2305" max="2305" width="22.5703125" style="75" customWidth="1"/>
    <col min="2306" max="2306" width="13" style="75" customWidth="1"/>
    <col min="2307" max="2307" width="13.85546875" style="75" customWidth="1"/>
    <col min="2308" max="2308" width="19.140625" style="75" customWidth="1"/>
    <col min="2309" max="2310" width="13" style="75" customWidth="1"/>
    <col min="2311" max="2311" width="11.42578125" style="75" customWidth="1"/>
    <col min="2312" max="2312" width="10.7109375" style="75" customWidth="1"/>
    <col min="2313" max="2313" width="11.42578125" style="75" customWidth="1"/>
    <col min="2314" max="2314" width="11.7109375" style="75" customWidth="1"/>
    <col min="2315" max="2320" width="11.42578125" style="75" customWidth="1"/>
    <col min="2321" max="2559" width="11.42578125" style="75"/>
    <col min="2560" max="2560" width="7.42578125" style="75" customWidth="1"/>
    <col min="2561" max="2561" width="22.5703125" style="75" customWidth="1"/>
    <col min="2562" max="2562" width="13" style="75" customWidth="1"/>
    <col min="2563" max="2563" width="13.85546875" style="75" customWidth="1"/>
    <col min="2564" max="2564" width="19.140625" style="75" customWidth="1"/>
    <col min="2565" max="2566" width="13" style="75" customWidth="1"/>
    <col min="2567" max="2567" width="11.42578125" style="75" customWidth="1"/>
    <col min="2568" max="2568" width="10.7109375" style="75" customWidth="1"/>
    <col min="2569" max="2569" width="11.42578125" style="75" customWidth="1"/>
    <col min="2570" max="2570" width="11.7109375" style="75" customWidth="1"/>
    <col min="2571" max="2576" width="11.42578125" style="75" customWidth="1"/>
    <col min="2577" max="2815" width="11.42578125" style="75"/>
    <col min="2816" max="2816" width="7.42578125" style="75" customWidth="1"/>
    <col min="2817" max="2817" width="22.5703125" style="75" customWidth="1"/>
    <col min="2818" max="2818" width="13" style="75" customWidth="1"/>
    <col min="2819" max="2819" width="13.85546875" style="75" customWidth="1"/>
    <col min="2820" max="2820" width="19.140625" style="75" customWidth="1"/>
    <col min="2821" max="2822" width="13" style="75" customWidth="1"/>
    <col min="2823" max="2823" width="11.42578125" style="75" customWidth="1"/>
    <col min="2824" max="2824" width="10.7109375" style="75" customWidth="1"/>
    <col min="2825" max="2825" width="11.42578125" style="75" customWidth="1"/>
    <col min="2826" max="2826" width="11.7109375" style="75" customWidth="1"/>
    <col min="2827" max="2832" width="11.42578125" style="75" customWidth="1"/>
    <col min="2833" max="3071" width="11.42578125" style="75"/>
    <col min="3072" max="3072" width="7.42578125" style="75" customWidth="1"/>
    <col min="3073" max="3073" width="22.5703125" style="75" customWidth="1"/>
    <col min="3074" max="3074" width="13" style="75" customWidth="1"/>
    <col min="3075" max="3075" width="13.85546875" style="75" customWidth="1"/>
    <col min="3076" max="3076" width="19.140625" style="75" customWidth="1"/>
    <col min="3077" max="3078" width="13" style="75" customWidth="1"/>
    <col min="3079" max="3079" width="11.42578125" style="75" customWidth="1"/>
    <col min="3080" max="3080" width="10.7109375" style="75" customWidth="1"/>
    <col min="3081" max="3081" width="11.42578125" style="75" customWidth="1"/>
    <col min="3082" max="3082" width="11.7109375" style="75" customWidth="1"/>
    <col min="3083" max="3088" width="11.42578125" style="75" customWidth="1"/>
    <col min="3089" max="3327" width="11.42578125" style="75"/>
    <col min="3328" max="3328" width="7.42578125" style="75" customWidth="1"/>
    <col min="3329" max="3329" width="22.5703125" style="75" customWidth="1"/>
    <col min="3330" max="3330" width="13" style="75" customWidth="1"/>
    <col min="3331" max="3331" width="13.85546875" style="75" customWidth="1"/>
    <col min="3332" max="3332" width="19.140625" style="75" customWidth="1"/>
    <col min="3333" max="3334" width="13" style="75" customWidth="1"/>
    <col min="3335" max="3335" width="11.42578125" style="75" customWidth="1"/>
    <col min="3336" max="3336" width="10.7109375" style="75" customWidth="1"/>
    <col min="3337" max="3337" width="11.42578125" style="75" customWidth="1"/>
    <col min="3338" max="3338" width="11.7109375" style="75" customWidth="1"/>
    <col min="3339" max="3344" width="11.42578125" style="75" customWidth="1"/>
    <col min="3345" max="3583" width="11.42578125" style="75"/>
    <col min="3584" max="3584" width="7.42578125" style="75" customWidth="1"/>
    <col min="3585" max="3585" width="22.5703125" style="75" customWidth="1"/>
    <col min="3586" max="3586" width="13" style="75" customWidth="1"/>
    <col min="3587" max="3587" width="13.85546875" style="75" customWidth="1"/>
    <col min="3588" max="3588" width="19.140625" style="75" customWidth="1"/>
    <col min="3589" max="3590" width="13" style="75" customWidth="1"/>
    <col min="3591" max="3591" width="11.42578125" style="75" customWidth="1"/>
    <col min="3592" max="3592" width="10.7109375" style="75" customWidth="1"/>
    <col min="3593" max="3593" width="11.42578125" style="75" customWidth="1"/>
    <col min="3594" max="3594" width="11.7109375" style="75" customWidth="1"/>
    <col min="3595" max="3600" width="11.42578125" style="75" customWidth="1"/>
    <col min="3601" max="3839" width="11.42578125" style="75"/>
    <col min="3840" max="3840" width="7.42578125" style="75" customWidth="1"/>
    <col min="3841" max="3841" width="22.5703125" style="75" customWidth="1"/>
    <col min="3842" max="3842" width="13" style="75" customWidth="1"/>
    <col min="3843" max="3843" width="13.85546875" style="75" customWidth="1"/>
    <col min="3844" max="3844" width="19.140625" style="75" customWidth="1"/>
    <col min="3845" max="3846" width="13" style="75" customWidth="1"/>
    <col min="3847" max="3847" width="11.42578125" style="75" customWidth="1"/>
    <col min="3848" max="3848" width="10.7109375" style="75" customWidth="1"/>
    <col min="3849" max="3849" width="11.42578125" style="75" customWidth="1"/>
    <col min="3850" max="3850" width="11.7109375" style="75" customWidth="1"/>
    <col min="3851" max="3856" width="11.42578125" style="75" customWidth="1"/>
    <col min="3857" max="4095" width="11.42578125" style="75"/>
    <col min="4096" max="4096" width="7.42578125" style="75" customWidth="1"/>
    <col min="4097" max="4097" width="22.5703125" style="75" customWidth="1"/>
    <col min="4098" max="4098" width="13" style="75" customWidth="1"/>
    <col min="4099" max="4099" width="13.85546875" style="75" customWidth="1"/>
    <col min="4100" max="4100" width="19.140625" style="75" customWidth="1"/>
    <col min="4101" max="4102" width="13" style="75" customWidth="1"/>
    <col min="4103" max="4103" width="11.42578125" style="75" customWidth="1"/>
    <col min="4104" max="4104" width="10.7109375" style="75" customWidth="1"/>
    <col min="4105" max="4105" width="11.42578125" style="75" customWidth="1"/>
    <col min="4106" max="4106" width="11.7109375" style="75" customWidth="1"/>
    <col min="4107" max="4112" width="11.42578125" style="75" customWidth="1"/>
    <col min="4113" max="4351" width="11.42578125" style="75"/>
    <col min="4352" max="4352" width="7.42578125" style="75" customWidth="1"/>
    <col min="4353" max="4353" width="22.5703125" style="75" customWidth="1"/>
    <col min="4354" max="4354" width="13" style="75" customWidth="1"/>
    <col min="4355" max="4355" width="13.85546875" style="75" customWidth="1"/>
    <col min="4356" max="4356" width="19.140625" style="75" customWidth="1"/>
    <col min="4357" max="4358" width="13" style="75" customWidth="1"/>
    <col min="4359" max="4359" width="11.42578125" style="75" customWidth="1"/>
    <col min="4360" max="4360" width="10.7109375" style="75" customWidth="1"/>
    <col min="4361" max="4361" width="11.42578125" style="75" customWidth="1"/>
    <col min="4362" max="4362" width="11.7109375" style="75" customWidth="1"/>
    <col min="4363" max="4368" width="11.42578125" style="75" customWidth="1"/>
    <col min="4369" max="4607" width="11.42578125" style="75"/>
    <col min="4608" max="4608" width="7.42578125" style="75" customWidth="1"/>
    <col min="4609" max="4609" width="22.5703125" style="75" customWidth="1"/>
    <col min="4610" max="4610" width="13" style="75" customWidth="1"/>
    <col min="4611" max="4611" width="13.85546875" style="75" customWidth="1"/>
    <col min="4612" max="4612" width="19.140625" style="75" customWidth="1"/>
    <col min="4613" max="4614" width="13" style="75" customWidth="1"/>
    <col min="4615" max="4615" width="11.42578125" style="75" customWidth="1"/>
    <col min="4616" max="4616" width="10.7109375" style="75" customWidth="1"/>
    <col min="4617" max="4617" width="11.42578125" style="75" customWidth="1"/>
    <col min="4618" max="4618" width="11.7109375" style="75" customWidth="1"/>
    <col min="4619" max="4624" width="11.42578125" style="75" customWidth="1"/>
    <col min="4625" max="4863" width="11.42578125" style="75"/>
    <col min="4864" max="4864" width="7.42578125" style="75" customWidth="1"/>
    <col min="4865" max="4865" width="22.5703125" style="75" customWidth="1"/>
    <col min="4866" max="4866" width="13" style="75" customWidth="1"/>
    <col min="4867" max="4867" width="13.85546875" style="75" customWidth="1"/>
    <col min="4868" max="4868" width="19.140625" style="75" customWidth="1"/>
    <col min="4869" max="4870" width="13" style="75" customWidth="1"/>
    <col min="4871" max="4871" width="11.42578125" style="75" customWidth="1"/>
    <col min="4872" max="4872" width="10.7109375" style="75" customWidth="1"/>
    <col min="4873" max="4873" width="11.42578125" style="75" customWidth="1"/>
    <col min="4874" max="4874" width="11.7109375" style="75" customWidth="1"/>
    <col min="4875" max="4880" width="11.42578125" style="75" customWidth="1"/>
    <col min="4881" max="5119" width="11.42578125" style="75"/>
    <col min="5120" max="5120" width="7.42578125" style="75" customWidth="1"/>
    <col min="5121" max="5121" width="22.5703125" style="75" customWidth="1"/>
    <col min="5122" max="5122" width="13" style="75" customWidth="1"/>
    <col min="5123" max="5123" width="13.85546875" style="75" customWidth="1"/>
    <col min="5124" max="5124" width="19.140625" style="75" customWidth="1"/>
    <col min="5125" max="5126" width="13" style="75" customWidth="1"/>
    <col min="5127" max="5127" width="11.42578125" style="75" customWidth="1"/>
    <col min="5128" max="5128" width="10.7109375" style="75" customWidth="1"/>
    <col min="5129" max="5129" width="11.42578125" style="75" customWidth="1"/>
    <col min="5130" max="5130" width="11.7109375" style="75" customWidth="1"/>
    <col min="5131" max="5136" width="11.42578125" style="75" customWidth="1"/>
    <col min="5137" max="5375" width="11.42578125" style="75"/>
    <col min="5376" max="5376" width="7.42578125" style="75" customWidth="1"/>
    <col min="5377" max="5377" width="22.5703125" style="75" customWidth="1"/>
    <col min="5378" max="5378" width="13" style="75" customWidth="1"/>
    <col min="5379" max="5379" width="13.85546875" style="75" customWidth="1"/>
    <col min="5380" max="5380" width="19.140625" style="75" customWidth="1"/>
    <col min="5381" max="5382" width="13" style="75" customWidth="1"/>
    <col min="5383" max="5383" width="11.42578125" style="75" customWidth="1"/>
    <col min="5384" max="5384" width="10.7109375" style="75" customWidth="1"/>
    <col min="5385" max="5385" width="11.42578125" style="75" customWidth="1"/>
    <col min="5386" max="5386" width="11.7109375" style="75" customWidth="1"/>
    <col min="5387" max="5392" width="11.42578125" style="75" customWidth="1"/>
    <col min="5393" max="5631" width="11.42578125" style="75"/>
    <col min="5632" max="5632" width="7.42578125" style="75" customWidth="1"/>
    <col min="5633" max="5633" width="22.5703125" style="75" customWidth="1"/>
    <col min="5634" max="5634" width="13" style="75" customWidth="1"/>
    <col min="5635" max="5635" width="13.85546875" style="75" customWidth="1"/>
    <col min="5636" max="5636" width="19.140625" style="75" customWidth="1"/>
    <col min="5637" max="5638" width="13" style="75" customWidth="1"/>
    <col min="5639" max="5639" width="11.42578125" style="75" customWidth="1"/>
    <col min="5640" max="5640" width="10.7109375" style="75" customWidth="1"/>
    <col min="5641" max="5641" width="11.42578125" style="75" customWidth="1"/>
    <col min="5642" max="5642" width="11.7109375" style="75" customWidth="1"/>
    <col min="5643" max="5648" width="11.42578125" style="75" customWidth="1"/>
    <col min="5649" max="5887" width="11.42578125" style="75"/>
    <col min="5888" max="5888" width="7.42578125" style="75" customWidth="1"/>
    <col min="5889" max="5889" width="22.5703125" style="75" customWidth="1"/>
    <col min="5890" max="5890" width="13" style="75" customWidth="1"/>
    <col min="5891" max="5891" width="13.85546875" style="75" customWidth="1"/>
    <col min="5892" max="5892" width="19.140625" style="75" customWidth="1"/>
    <col min="5893" max="5894" width="13" style="75" customWidth="1"/>
    <col min="5895" max="5895" width="11.42578125" style="75" customWidth="1"/>
    <col min="5896" max="5896" width="10.7109375" style="75" customWidth="1"/>
    <col min="5897" max="5897" width="11.42578125" style="75" customWidth="1"/>
    <col min="5898" max="5898" width="11.7109375" style="75" customWidth="1"/>
    <col min="5899" max="5904" width="11.42578125" style="75" customWidth="1"/>
    <col min="5905" max="6143" width="11.42578125" style="75"/>
    <col min="6144" max="6144" width="7.42578125" style="75" customWidth="1"/>
    <col min="6145" max="6145" width="22.5703125" style="75" customWidth="1"/>
    <col min="6146" max="6146" width="13" style="75" customWidth="1"/>
    <col min="6147" max="6147" width="13.85546875" style="75" customWidth="1"/>
    <col min="6148" max="6148" width="19.140625" style="75" customWidth="1"/>
    <col min="6149" max="6150" width="13" style="75" customWidth="1"/>
    <col min="6151" max="6151" width="11.42578125" style="75" customWidth="1"/>
    <col min="6152" max="6152" width="10.7109375" style="75" customWidth="1"/>
    <col min="6153" max="6153" width="11.42578125" style="75" customWidth="1"/>
    <col min="6154" max="6154" width="11.7109375" style="75" customWidth="1"/>
    <col min="6155" max="6160" width="11.42578125" style="75" customWidth="1"/>
    <col min="6161" max="6399" width="11.42578125" style="75"/>
    <col min="6400" max="6400" width="7.42578125" style="75" customWidth="1"/>
    <col min="6401" max="6401" width="22.5703125" style="75" customWidth="1"/>
    <col min="6402" max="6402" width="13" style="75" customWidth="1"/>
    <col min="6403" max="6403" width="13.85546875" style="75" customWidth="1"/>
    <col min="6404" max="6404" width="19.140625" style="75" customWidth="1"/>
    <col min="6405" max="6406" width="13" style="75" customWidth="1"/>
    <col min="6407" max="6407" width="11.42578125" style="75" customWidth="1"/>
    <col min="6408" max="6408" width="10.7109375" style="75" customWidth="1"/>
    <col min="6409" max="6409" width="11.42578125" style="75" customWidth="1"/>
    <col min="6410" max="6410" width="11.7109375" style="75" customWidth="1"/>
    <col min="6411" max="6416" width="11.42578125" style="75" customWidth="1"/>
    <col min="6417" max="6655" width="11.42578125" style="75"/>
    <col min="6656" max="6656" width="7.42578125" style="75" customWidth="1"/>
    <col min="6657" max="6657" width="22.5703125" style="75" customWidth="1"/>
    <col min="6658" max="6658" width="13" style="75" customWidth="1"/>
    <col min="6659" max="6659" width="13.85546875" style="75" customWidth="1"/>
    <col min="6660" max="6660" width="19.140625" style="75" customWidth="1"/>
    <col min="6661" max="6662" width="13" style="75" customWidth="1"/>
    <col min="6663" max="6663" width="11.42578125" style="75" customWidth="1"/>
    <col min="6664" max="6664" width="10.7109375" style="75" customWidth="1"/>
    <col min="6665" max="6665" width="11.42578125" style="75" customWidth="1"/>
    <col min="6666" max="6666" width="11.7109375" style="75" customWidth="1"/>
    <col min="6667" max="6672" width="11.42578125" style="75" customWidth="1"/>
    <col min="6673" max="6911" width="11.42578125" style="75"/>
    <col min="6912" max="6912" width="7.42578125" style="75" customWidth="1"/>
    <col min="6913" max="6913" width="22.5703125" style="75" customWidth="1"/>
    <col min="6914" max="6914" width="13" style="75" customWidth="1"/>
    <col min="6915" max="6915" width="13.85546875" style="75" customWidth="1"/>
    <col min="6916" max="6916" width="19.140625" style="75" customWidth="1"/>
    <col min="6917" max="6918" width="13" style="75" customWidth="1"/>
    <col min="6919" max="6919" width="11.42578125" style="75" customWidth="1"/>
    <col min="6920" max="6920" width="10.7109375" style="75" customWidth="1"/>
    <col min="6921" max="6921" width="11.42578125" style="75" customWidth="1"/>
    <col min="6922" max="6922" width="11.7109375" style="75" customWidth="1"/>
    <col min="6923" max="6928" width="11.42578125" style="75" customWidth="1"/>
    <col min="6929" max="7167" width="11.42578125" style="75"/>
    <col min="7168" max="7168" width="7.42578125" style="75" customWidth="1"/>
    <col min="7169" max="7169" width="22.5703125" style="75" customWidth="1"/>
    <col min="7170" max="7170" width="13" style="75" customWidth="1"/>
    <col min="7171" max="7171" width="13.85546875" style="75" customWidth="1"/>
    <col min="7172" max="7172" width="19.140625" style="75" customWidth="1"/>
    <col min="7173" max="7174" width="13" style="75" customWidth="1"/>
    <col min="7175" max="7175" width="11.42578125" style="75" customWidth="1"/>
    <col min="7176" max="7176" width="10.7109375" style="75" customWidth="1"/>
    <col min="7177" max="7177" width="11.42578125" style="75" customWidth="1"/>
    <col min="7178" max="7178" width="11.7109375" style="75" customWidth="1"/>
    <col min="7179" max="7184" width="11.42578125" style="75" customWidth="1"/>
    <col min="7185" max="7423" width="11.42578125" style="75"/>
    <col min="7424" max="7424" width="7.42578125" style="75" customWidth="1"/>
    <col min="7425" max="7425" width="22.5703125" style="75" customWidth="1"/>
    <col min="7426" max="7426" width="13" style="75" customWidth="1"/>
    <col min="7427" max="7427" width="13.85546875" style="75" customWidth="1"/>
    <col min="7428" max="7428" width="19.140625" style="75" customWidth="1"/>
    <col min="7429" max="7430" width="13" style="75" customWidth="1"/>
    <col min="7431" max="7431" width="11.42578125" style="75" customWidth="1"/>
    <col min="7432" max="7432" width="10.7109375" style="75" customWidth="1"/>
    <col min="7433" max="7433" width="11.42578125" style="75" customWidth="1"/>
    <col min="7434" max="7434" width="11.7109375" style="75" customWidth="1"/>
    <col min="7435" max="7440" width="11.42578125" style="75" customWidth="1"/>
    <col min="7441" max="7679" width="11.42578125" style="75"/>
    <col min="7680" max="7680" width="7.42578125" style="75" customWidth="1"/>
    <col min="7681" max="7681" width="22.5703125" style="75" customWidth="1"/>
    <col min="7682" max="7682" width="13" style="75" customWidth="1"/>
    <col min="7683" max="7683" width="13.85546875" style="75" customWidth="1"/>
    <col min="7684" max="7684" width="19.140625" style="75" customWidth="1"/>
    <col min="7685" max="7686" width="13" style="75" customWidth="1"/>
    <col min="7687" max="7687" width="11.42578125" style="75" customWidth="1"/>
    <col min="7688" max="7688" width="10.7109375" style="75" customWidth="1"/>
    <col min="7689" max="7689" width="11.42578125" style="75" customWidth="1"/>
    <col min="7690" max="7690" width="11.7109375" style="75" customWidth="1"/>
    <col min="7691" max="7696" width="11.42578125" style="75" customWidth="1"/>
    <col min="7697" max="7935" width="11.42578125" style="75"/>
    <col min="7936" max="7936" width="7.42578125" style="75" customWidth="1"/>
    <col min="7937" max="7937" width="22.5703125" style="75" customWidth="1"/>
    <col min="7938" max="7938" width="13" style="75" customWidth="1"/>
    <col min="7939" max="7939" width="13.85546875" style="75" customWidth="1"/>
    <col min="7940" max="7940" width="19.140625" style="75" customWidth="1"/>
    <col min="7941" max="7942" width="13" style="75" customWidth="1"/>
    <col min="7943" max="7943" width="11.42578125" style="75" customWidth="1"/>
    <col min="7944" max="7944" width="10.7109375" style="75" customWidth="1"/>
    <col min="7945" max="7945" width="11.42578125" style="75" customWidth="1"/>
    <col min="7946" max="7946" width="11.7109375" style="75" customWidth="1"/>
    <col min="7947" max="7952" width="11.42578125" style="75" customWidth="1"/>
    <col min="7953" max="8191" width="11.42578125" style="75"/>
    <col min="8192" max="8192" width="7.42578125" style="75" customWidth="1"/>
    <col min="8193" max="8193" width="22.5703125" style="75" customWidth="1"/>
    <col min="8194" max="8194" width="13" style="75" customWidth="1"/>
    <col min="8195" max="8195" width="13.85546875" style="75" customWidth="1"/>
    <col min="8196" max="8196" width="19.140625" style="75" customWidth="1"/>
    <col min="8197" max="8198" width="13" style="75" customWidth="1"/>
    <col min="8199" max="8199" width="11.42578125" style="75" customWidth="1"/>
    <col min="8200" max="8200" width="10.7109375" style="75" customWidth="1"/>
    <col min="8201" max="8201" width="11.42578125" style="75" customWidth="1"/>
    <col min="8202" max="8202" width="11.7109375" style="75" customWidth="1"/>
    <col min="8203" max="8208" width="11.42578125" style="75" customWidth="1"/>
    <col min="8209" max="8447" width="11.42578125" style="75"/>
    <col min="8448" max="8448" width="7.42578125" style="75" customWidth="1"/>
    <col min="8449" max="8449" width="22.5703125" style="75" customWidth="1"/>
    <col min="8450" max="8450" width="13" style="75" customWidth="1"/>
    <col min="8451" max="8451" width="13.85546875" style="75" customWidth="1"/>
    <col min="8452" max="8452" width="19.140625" style="75" customWidth="1"/>
    <col min="8453" max="8454" width="13" style="75" customWidth="1"/>
    <col min="8455" max="8455" width="11.42578125" style="75" customWidth="1"/>
    <col min="8456" max="8456" width="10.7109375" style="75" customWidth="1"/>
    <col min="8457" max="8457" width="11.42578125" style="75" customWidth="1"/>
    <col min="8458" max="8458" width="11.7109375" style="75" customWidth="1"/>
    <col min="8459" max="8464" width="11.42578125" style="75" customWidth="1"/>
    <col min="8465" max="8703" width="11.42578125" style="75"/>
    <col min="8704" max="8704" width="7.42578125" style="75" customWidth="1"/>
    <col min="8705" max="8705" width="22.5703125" style="75" customWidth="1"/>
    <col min="8706" max="8706" width="13" style="75" customWidth="1"/>
    <col min="8707" max="8707" width="13.85546875" style="75" customWidth="1"/>
    <col min="8708" max="8708" width="19.140625" style="75" customWidth="1"/>
    <col min="8709" max="8710" width="13" style="75" customWidth="1"/>
    <col min="8711" max="8711" width="11.42578125" style="75" customWidth="1"/>
    <col min="8712" max="8712" width="10.7109375" style="75" customWidth="1"/>
    <col min="8713" max="8713" width="11.42578125" style="75" customWidth="1"/>
    <col min="8714" max="8714" width="11.7109375" style="75" customWidth="1"/>
    <col min="8715" max="8720" width="11.42578125" style="75" customWidth="1"/>
    <col min="8721" max="8959" width="11.42578125" style="75"/>
    <col min="8960" max="8960" width="7.42578125" style="75" customWidth="1"/>
    <col min="8961" max="8961" width="22.5703125" style="75" customWidth="1"/>
    <col min="8962" max="8962" width="13" style="75" customWidth="1"/>
    <col min="8963" max="8963" width="13.85546875" style="75" customWidth="1"/>
    <col min="8964" max="8964" width="19.140625" style="75" customWidth="1"/>
    <col min="8965" max="8966" width="13" style="75" customWidth="1"/>
    <col min="8967" max="8967" width="11.42578125" style="75" customWidth="1"/>
    <col min="8968" max="8968" width="10.7109375" style="75" customWidth="1"/>
    <col min="8969" max="8969" width="11.42578125" style="75" customWidth="1"/>
    <col min="8970" max="8970" width="11.7109375" style="75" customWidth="1"/>
    <col min="8971" max="8976" width="11.42578125" style="75" customWidth="1"/>
    <col min="8977" max="9215" width="11.42578125" style="75"/>
    <col min="9216" max="9216" width="7.42578125" style="75" customWidth="1"/>
    <col min="9217" max="9217" width="22.5703125" style="75" customWidth="1"/>
    <col min="9218" max="9218" width="13" style="75" customWidth="1"/>
    <col min="9219" max="9219" width="13.85546875" style="75" customWidth="1"/>
    <col min="9220" max="9220" width="19.140625" style="75" customWidth="1"/>
    <col min="9221" max="9222" width="13" style="75" customWidth="1"/>
    <col min="9223" max="9223" width="11.42578125" style="75" customWidth="1"/>
    <col min="9224" max="9224" width="10.7109375" style="75" customWidth="1"/>
    <col min="9225" max="9225" width="11.42578125" style="75" customWidth="1"/>
    <col min="9226" max="9226" width="11.7109375" style="75" customWidth="1"/>
    <col min="9227" max="9232" width="11.42578125" style="75" customWidth="1"/>
    <col min="9233" max="9471" width="11.42578125" style="75"/>
    <col min="9472" max="9472" width="7.42578125" style="75" customWidth="1"/>
    <col min="9473" max="9473" width="22.5703125" style="75" customWidth="1"/>
    <col min="9474" max="9474" width="13" style="75" customWidth="1"/>
    <col min="9475" max="9475" width="13.85546875" style="75" customWidth="1"/>
    <col min="9476" max="9476" width="19.140625" style="75" customWidth="1"/>
    <col min="9477" max="9478" width="13" style="75" customWidth="1"/>
    <col min="9479" max="9479" width="11.42578125" style="75" customWidth="1"/>
    <col min="9480" max="9480" width="10.7109375" style="75" customWidth="1"/>
    <col min="9481" max="9481" width="11.42578125" style="75" customWidth="1"/>
    <col min="9482" max="9482" width="11.7109375" style="75" customWidth="1"/>
    <col min="9483" max="9488" width="11.42578125" style="75" customWidth="1"/>
    <col min="9489" max="9727" width="11.42578125" style="75"/>
    <col min="9728" max="9728" width="7.42578125" style="75" customWidth="1"/>
    <col min="9729" max="9729" width="22.5703125" style="75" customWidth="1"/>
    <col min="9730" max="9730" width="13" style="75" customWidth="1"/>
    <col min="9731" max="9731" width="13.85546875" style="75" customWidth="1"/>
    <col min="9732" max="9732" width="19.140625" style="75" customWidth="1"/>
    <col min="9733" max="9734" width="13" style="75" customWidth="1"/>
    <col min="9735" max="9735" width="11.42578125" style="75" customWidth="1"/>
    <col min="9736" max="9736" width="10.7109375" style="75" customWidth="1"/>
    <col min="9737" max="9737" width="11.42578125" style="75" customWidth="1"/>
    <col min="9738" max="9738" width="11.7109375" style="75" customWidth="1"/>
    <col min="9739" max="9744" width="11.42578125" style="75" customWidth="1"/>
    <col min="9745" max="9983" width="11.42578125" style="75"/>
    <col min="9984" max="9984" width="7.42578125" style="75" customWidth="1"/>
    <col min="9985" max="9985" width="22.5703125" style="75" customWidth="1"/>
    <col min="9986" max="9986" width="13" style="75" customWidth="1"/>
    <col min="9987" max="9987" width="13.85546875" style="75" customWidth="1"/>
    <col min="9988" max="9988" width="19.140625" style="75" customWidth="1"/>
    <col min="9989" max="9990" width="13" style="75" customWidth="1"/>
    <col min="9991" max="9991" width="11.42578125" style="75" customWidth="1"/>
    <col min="9992" max="9992" width="10.7109375" style="75" customWidth="1"/>
    <col min="9993" max="9993" width="11.42578125" style="75" customWidth="1"/>
    <col min="9994" max="9994" width="11.7109375" style="75" customWidth="1"/>
    <col min="9995" max="10000" width="11.42578125" style="75" customWidth="1"/>
    <col min="10001" max="10239" width="11.42578125" style="75"/>
    <col min="10240" max="10240" width="7.42578125" style="75" customWidth="1"/>
    <col min="10241" max="10241" width="22.5703125" style="75" customWidth="1"/>
    <col min="10242" max="10242" width="13" style="75" customWidth="1"/>
    <col min="10243" max="10243" width="13.85546875" style="75" customWidth="1"/>
    <col min="10244" max="10244" width="19.140625" style="75" customWidth="1"/>
    <col min="10245" max="10246" width="13" style="75" customWidth="1"/>
    <col min="10247" max="10247" width="11.42578125" style="75" customWidth="1"/>
    <col min="10248" max="10248" width="10.7109375" style="75" customWidth="1"/>
    <col min="10249" max="10249" width="11.42578125" style="75" customWidth="1"/>
    <col min="10250" max="10250" width="11.7109375" style="75" customWidth="1"/>
    <col min="10251" max="10256" width="11.42578125" style="75" customWidth="1"/>
    <col min="10257" max="10495" width="11.42578125" style="75"/>
    <col min="10496" max="10496" width="7.42578125" style="75" customWidth="1"/>
    <col min="10497" max="10497" width="22.5703125" style="75" customWidth="1"/>
    <col min="10498" max="10498" width="13" style="75" customWidth="1"/>
    <col min="10499" max="10499" width="13.85546875" style="75" customWidth="1"/>
    <col min="10500" max="10500" width="19.140625" style="75" customWidth="1"/>
    <col min="10501" max="10502" width="13" style="75" customWidth="1"/>
    <col min="10503" max="10503" width="11.42578125" style="75" customWidth="1"/>
    <col min="10504" max="10504" width="10.7109375" style="75" customWidth="1"/>
    <col min="10505" max="10505" width="11.42578125" style="75" customWidth="1"/>
    <col min="10506" max="10506" width="11.7109375" style="75" customWidth="1"/>
    <col min="10507" max="10512" width="11.42578125" style="75" customWidth="1"/>
    <col min="10513" max="10751" width="11.42578125" style="75"/>
    <col min="10752" max="10752" width="7.42578125" style="75" customWidth="1"/>
    <col min="10753" max="10753" width="22.5703125" style="75" customWidth="1"/>
    <col min="10754" max="10754" width="13" style="75" customWidth="1"/>
    <col min="10755" max="10755" width="13.85546875" style="75" customWidth="1"/>
    <col min="10756" max="10756" width="19.140625" style="75" customWidth="1"/>
    <col min="10757" max="10758" width="13" style="75" customWidth="1"/>
    <col min="10759" max="10759" width="11.42578125" style="75" customWidth="1"/>
    <col min="10760" max="10760" width="10.7109375" style="75" customWidth="1"/>
    <col min="10761" max="10761" width="11.42578125" style="75" customWidth="1"/>
    <col min="10762" max="10762" width="11.7109375" style="75" customWidth="1"/>
    <col min="10763" max="10768" width="11.42578125" style="75" customWidth="1"/>
    <col min="10769" max="11007" width="11.42578125" style="75"/>
    <col min="11008" max="11008" width="7.42578125" style="75" customWidth="1"/>
    <col min="11009" max="11009" width="22.5703125" style="75" customWidth="1"/>
    <col min="11010" max="11010" width="13" style="75" customWidth="1"/>
    <col min="11011" max="11011" width="13.85546875" style="75" customWidth="1"/>
    <col min="11012" max="11012" width="19.140625" style="75" customWidth="1"/>
    <col min="11013" max="11014" width="13" style="75" customWidth="1"/>
    <col min="11015" max="11015" width="11.42578125" style="75" customWidth="1"/>
    <col min="11016" max="11016" width="10.7109375" style="75" customWidth="1"/>
    <col min="11017" max="11017" width="11.42578125" style="75" customWidth="1"/>
    <col min="11018" max="11018" width="11.7109375" style="75" customWidth="1"/>
    <col min="11019" max="11024" width="11.42578125" style="75" customWidth="1"/>
    <col min="11025" max="11263" width="11.42578125" style="75"/>
    <col min="11264" max="11264" width="7.42578125" style="75" customWidth="1"/>
    <col min="11265" max="11265" width="22.5703125" style="75" customWidth="1"/>
    <col min="11266" max="11266" width="13" style="75" customWidth="1"/>
    <col min="11267" max="11267" width="13.85546875" style="75" customWidth="1"/>
    <col min="11268" max="11268" width="19.140625" style="75" customWidth="1"/>
    <col min="11269" max="11270" width="13" style="75" customWidth="1"/>
    <col min="11271" max="11271" width="11.42578125" style="75" customWidth="1"/>
    <col min="11272" max="11272" width="10.7109375" style="75" customWidth="1"/>
    <col min="11273" max="11273" width="11.42578125" style="75" customWidth="1"/>
    <col min="11274" max="11274" width="11.7109375" style="75" customWidth="1"/>
    <col min="11275" max="11280" width="11.42578125" style="75" customWidth="1"/>
    <col min="11281" max="11519" width="11.42578125" style="75"/>
    <col min="11520" max="11520" width="7.42578125" style="75" customWidth="1"/>
    <col min="11521" max="11521" width="22.5703125" style="75" customWidth="1"/>
    <col min="11522" max="11522" width="13" style="75" customWidth="1"/>
    <col min="11523" max="11523" width="13.85546875" style="75" customWidth="1"/>
    <col min="11524" max="11524" width="19.140625" style="75" customWidth="1"/>
    <col min="11525" max="11526" width="13" style="75" customWidth="1"/>
    <col min="11527" max="11527" width="11.42578125" style="75" customWidth="1"/>
    <col min="11528" max="11528" width="10.7109375" style="75" customWidth="1"/>
    <col min="11529" max="11529" width="11.42578125" style="75" customWidth="1"/>
    <col min="11530" max="11530" width="11.7109375" style="75" customWidth="1"/>
    <col min="11531" max="11536" width="11.42578125" style="75" customWidth="1"/>
    <col min="11537" max="11775" width="11.42578125" style="75"/>
    <col min="11776" max="11776" width="7.42578125" style="75" customWidth="1"/>
    <col min="11777" max="11777" width="22.5703125" style="75" customWidth="1"/>
    <col min="11778" max="11778" width="13" style="75" customWidth="1"/>
    <col min="11779" max="11779" width="13.85546875" style="75" customWidth="1"/>
    <col min="11780" max="11780" width="19.140625" style="75" customWidth="1"/>
    <col min="11781" max="11782" width="13" style="75" customWidth="1"/>
    <col min="11783" max="11783" width="11.42578125" style="75" customWidth="1"/>
    <col min="11784" max="11784" width="10.7109375" style="75" customWidth="1"/>
    <col min="11785" max="11785" width="11.42578125" style="75" customWidth="1"/>
    <col min="11786" max="11786" width="11.7109375" style="75" customWidth="1"/>
    <col min="11787" max="11792" width="11.42578125" style="75" customWidth="1"/>
    <col min="11793" max="12031" width="11.42578125" style="75"/>
    <col min="12032" max="12032" width="7.42578125" style="75" customWidth="1"/>
    <col min="12033" max="12033" width="22.5703125" style="75" customWidth="1"/>
    <col min="12034" max="12034" width="13" style="75" customWidth="1"/>
    <col min="12035" max="12035" width="13.85546875" style="75" customWidth="1"/>
    <col min="12036" max="12036" width="19.140625" style="75" customWidth="1"/>
    <col min="12037" max="12038" width="13" style="75" customWidth="1"/>
    <col min="12039" max="12039" width="11.42578125" style="75" customWidth="1"/>
    <col min="12040" max="12040" width="10.7109375" style="75" customWidth="1"/>
    <col min="12041" max="12041" width="11.42578125" style="75" customWidth="1"/>
    <col min="12042" max="12042" width="11.7109375" style="75" customWidth="1"/>
    <col min="12043" max="12048" width="11.42578125" style="75" customWidth="1"/>
    <col min="12049" max="12287" width="11.42578125" style="75"/>
    <col min="12288" max="12288" width="7.42578125" style="75" customWidth="1"/>
    <col min="12289" max="12289" width="22.5703125" style="75" customWidth="1"/>
    <col min="12290" max="12290" width="13" style="75" customWidth="1"/>
    <col min="12291" max="12291" width="13.85546875" style="75" customWidth="1"/>
    <col min="12292" max="12292" width="19.140625" style="75" customWidth="1"/>
    <col min="12293" max="12294" width="13" style="75" customWidth="1"/>
    <col min="12295" max="12295" width="11.42578125" style="75" customWidth="1"/>
    <col min="12296" max="12296" width="10.7109375" style="75" customWidth="1"/>
    <col min="12297" max="12297" width="11.42578125" style="75" customWidth="1"/>
    <col min="12298" max="12298" width="11.7109375" style="75" customWidth="1"/>
    <col min="12299" max="12304" width="11.42578125" style="75" customWidth="1"/>
    <col min="12305" max="12543" width="11.42578125" style="75"/>
    <col min="12544" max="12544" width="7.42578125" style="75" customWidth="1"/>
    <col min="12545" max="12545" width="22.5703125" style="75" customWidth="1"/>
    <col min="12546" max="12546" width="13" style="75" customWidth="1"/>
    <col min="12547" max="12547" width="13.85546875" style="75" customWidth="1"/>
    <col min="12548" max="12548" width="19.140625" style="75" customWidth="1"/>
    <col min="12549" max="12550" width="13" style="75" customWidth="1"/>
    <col min="12551" max="12551" width="11.42578125" style="75" customWidth="1"/>
    <col min="12552" max="12552" width="10.7109375" style="75" customWidth="1"/>
    <col min="12553" max="12553" width="11.42578125" style="75" customWidth="1"/>
    <col min="12554" max="12554" width="11.7109375" style="75" customWidth="1"/>
    <col min="12555" max="12560" width="11.42578125" style="75" customWidth="1"/>
    <col min="12561" max="12799" width="11.42578125" style="75"/>
    <col min="12800" max="12800" width="7.42578125" style="75" customWidth="1"/>
    <col min="12801" max="12801" width="22.5703125" style="75" customWidth="1"/>
    <col min="12802" max="12802" width="13" style="75" customWidth="1"/>
    <col min="12803" max="12803" width="13.85546875" style="75" customWidth="1"/>
    <col min="12804" max="12804" width="19.140625" style="75" customWidth="1"/>
    <col min="12805" max="12806" width="13" style="75" customWidth="1"/>
    <col min="12807" max="12807" width="11.42578125" style="75" customWidth="1"/>
    <col min="12808" max="12808" width="10.7109375" style="75" customWidth="1"/>
    <col min="12809" max="12809" width="11.42578125" style="75" customWidth="1"/>
    <col min="12810" max="12810" width="11.7109375" style="75" customWidth="1"/>
    <col min="12811" max="12816" width="11.42578125" style="75" customWidth="1"/>
    <col min="12817" max="13055" width="11.42578125" style="75"/>
    <col min="13056" max="13056" width="7.42578125" style="75" customWidth="1"/>
    <col min="13057" max="13057" width="22.5703125" style="75" customWidth="1"/>
    <col min="13058" max="13058" width="13" style="75" customWidth="1"/>
    <col min="13059" max="13059" width="13.85546875" style="75" customWidth="1"/>
    <col min="13060" max="13060" width="19.140625" style="75" customWidth="1"/>
    <col min="13061" max="13062" width="13" style="75" customWidth="1"/>
    <col min="13063" max="13063" width="11.42578125" style="75" customWidth="1"/>
    <col min="13064" max="13064" width="10.7109375" style="75" customWidth="1"/>
    <col min="13065" max="13065" width="11.42578125" style="75" customWidth="1"/>
    <col min="13066" max="13066" width="11.7109375" style="75" customWidth="1"/>
    <col min="13067" max="13072" width="11.42578125" style="75" customWidth="1"/>
    <col min="13073" max="13311" width="11.42578125" style="75"/>
    <col min="13312" max="13312" width="7.42578125" style="75" customWidth="1"/>
    <col min="13313" max="13313" width="22.5703125" style="75" customWidth="1"/>
    <col min="13314" max="13314" width="13" style="75" customWidth="1"/>
    <col min="13315" max="13315" width="13.85546875" style="75" customWidth="1"/>
    <col min="13316" max="13316" width="19.140625" style="75" customWidth="1"/>
    <col min="13317" max="13318" width="13" style="75" customWidth="1"/>
    <col min="13319" max="13319" width="11.42578125" style="75" customWidth="1"/>
    <col min="13320" max="13320" width="10.7109375" style="75" customWidth="1"/>
    <col min="13321" max="13321" width="11.42578125" style="75" customWidth="1"/>
    <col min="13322" max="13322" width="11.7109375" style="75" customWidth="1"/>
    <col min="13323" max="13328" width="11.42578125" style="75" customWidth="1"/>
    <col min="13329" max="13567" width="11.42578125" style="75"/>
    <col min="13568" max="13568" width="7.42578125" style="75" customWidth="1"/>
    <col min="13569" max="13569" width="22.5703125" style="75" customWidth="1"/>
    <col min="13570" max="13570" width="13" style="75" customWidth="1"/>
    <col min="13571" max="13571" width="13.85546875" style="75" customWidth="1"/>
    <col min="13572" max="13572" width="19.140625" style="75" customWidth="1"/>
    <col min="13573" max="13574" width="13" style="75" customWidth="1"/>
    <col min="13575" max="13575" width="11.42578125" style="75" customWidth="1"/>
    <col min="13576" max="13576" width="10.7109375" style="75" customWidth="1"/>
    <col min="13577" max="13577" width="11.42578125" style="75" customWidth="1"/>
    <col min="13578" max="13578" width="11.7109375" style="75" customWidth="1"/>
    <col min="13579" max="13584" width="11.42578125" style="75" customWidth="1"/>
    <col min="13585" max="13823" width="11.42578125" style="75"/>
    <col min="13824" max="13824" width="7.42578125" style="75" customWidth="1"/>
    <col min="13825" max="13825" width="22.5703125" style="75" customWidth="1"/>
    <col min="13826" max="13826" width="13" style="75" customWidth="1"/>
    <col min="13827" max="13827" width="13.85546875" style="75" customWidth="1"/>
    <col min="13828" max="13828" width="19.140625" style="75" customWidth="1"/>
    <col min="13829" max="13830" width="13" style="75" customWidth="1"/>
    <col min="13831" max="13831" width="11.42578125" style="75" customWidth="1"/>
    <col min="13832" max="13832" width="10.7109375" style="75" customWidth="1"/>
    <col min="13833" max="13833" width="11.42578125" style="75" customWidth="1"/>
    <col min="13834" max="13834" width="11.7109375" style="75" customWidth="1"/>
    <col min="13835" max="13840" width="11.42578125" style="75" customWidth="1"/>
    <col min="13841" max="14079" width="11.42578125" style="75"/>
    <col min="14080" max="14080" width="7.42578125" style="75" customWidth="1"/>
    <col min="14081" max="14081" width="22.5703125" style="75" customWidth="1"/>
    <col min="14082" max="14082" width="13" style="75" customWidth="1"/>
    <col min="14083" max="14083" width="13.85546875" style="75" customWidth="1"/>
    <col min="14084" max="14084" width="19.140625" style="75" customWidth="1"/>
    <col min="14085" max="14086" width="13" style="75" customWidth="1"/>
    <col min="14087" max="14087" width="11.42578125" style="75" customWidth="1"/>
    <col min="14088" max="14088" width="10.7109375" style="75" customWidth="1"/>
    <col min="14089" max="14089" width="11.42578125" style="75" customWidth="1"/>
    <col min="14090" max="14090" width="11.7109375" style="75" customWidth="1"/>
    <col min="14091" max="14096" width="11.42578125" style="75" customWidth="1"/>
    <col min="14097" max="14335" width="11.42578125" style="75"/>
    <col min="14336" max="14336" width="7.42578125" style="75" customWidth="1"/>
    <col min="14337" max="14337" width="22.5703125" style="75" customWidth="1"/>
    <col min="14338" max="14338" width="13" style="75" customWidth="1"/>
    <col min="14339" max="14339" width="13.85546875" style="75" customWidth="1"/>
    <col min="14340" max="14340" width="19.140625" style="75" customWidth="1"/>
    <col min="14341" max="14342" width="13" style="75" customWidth="1"/>
    <col min="14343" max="14343" width="11.42578125" style="75" customWidth="1"/>
    <col min="14344" max="14344" width="10.7109375" style="75" customWidth="1"/>
    <col min="14345" max="14345" width="11.42578125" style="75" customWidth="1"/>
    <col min="14346" max="14346" width="11.7109375" style="75" customWidth="1"/>
    <col min="14347" max="14352" width="11.42578125" style="75" customWidth="1"/>
    <col min="14353" max="14591" width="11.42578125" style="75"/>
    <col min="14592" max="14592" width="7.42578125" style="75" customWidth="1"/>
    <col min="14593" max="14593" width="22.5703125" style="75" customWidth="1"/>
    <col min="14594" max="14594" width="13" style="75" customWidth="1"/>
    <col min="14595" max="14595" width="13.85546875" style="75" customWidth="1"/>
    <col min="14596" max="14596" width="19.140625" style="75" customWidth="1"/>
    <col min="14597" max="14598" width="13" style="75" customWidth="1"/>
    <col min="14599" max="14599" width="11.42578125" style="75" customWidth="1"/>
    <col min="14600" max="14600" width="10.7109375" style="75" customWidth="1"/>
    <col min="14601" max="14601" width="11.42578125" style="75" customWidth="1"/>
    <col min="14602" max="14602" width="11.7109375" style="75" customWidth="1"/>
    <col min="14603" max="14608" width="11.42578125" style="75" customWidth="1"/>
    <col min="14609" max="14847" width="11.42578125" style="75"/>
    <col min="14848" max="14848" width="7.42578125" style="75" customWidth="1"/>
    <col min="14849" max="14849" width="22.5703125" style="75" customWidth="1"/>
    <col min="14850" max="14850" width="13" style="75" customWidth="1"/>
    <col min="14851" max="14851" width="13.85546875" style="75" customWidth="1"/>
    <col min="14852" max="14852" width="19.140625" style="75" customWidth="1"/>
    <col min="14853" max="14854" width="13" style="75" customWidth="1"/>
    <col min="14855" max="14855" width="11.42578125" style="75" customWidth="1"/>
    <col min="14856" max="14856" width="10.7109375" style="75" customWidth="1"/>
    <col min="14857" max="14857" width="11.42578125" style="75" customWidth="1"/>
    <col min="14858" max="14858" width="11.7109375" style="75" customWidth="1"/>
    <col min="14859" max="14864" width="11.42578125" style="75" customWidth="1"/>
    <col min="14865" max="15103" width="11.42578125" style="75"/>
    <col min="15104" max="15104" width="7.42578125" style="75" customWidth="1"/>
    <col min="15105" max="15105" width="22.5703125" style="75" customWidth="1"/>
    <col min="15106" max="15106" width="13" style="75" customWidth="1"/>
    <col min="15107" max="15107" width="13.85546875" style="75" customWidth="1"/>
    <col min="15108" max="15108" width="19.140625" style="75" customWidth="1"/>
    <col min="15109" max="15110" width="13" style="75" customWidth="1"/>
    <col min="15111" max="15111" width="11.42578125" style="75" customWidth="1"/>
    <col min="15112" max="15112" width="10.7109375" style="75" customWidth="1"/>
    <col min="15113" max="15113" width="11.42578125" style="75" customWidth="1"/>
    <col min="15114" max="15114" width="11.7109375" style="75" customWidth="1"/>
    <col min="15115" max="15120" width="11.42578125" style="75" customWidth="1"/>
    <col min="15121" max="15359" width="11.42578125" style="75"/>
    <col min="15360" max="15360" width="7.42578125" style="75" customWidth="1"/>
    <col min="15361" max="15361" width="22.5703125" style="75" customWidth="1"/>
    <col min="15362" max="15362" width="13" style="75" customWidth="1"/>
    <col min="15363" max="15363" width="13.85546875" style="75" customWidth="1"/>
    <col min="15364" max="15364" width="19.140625" style="75" customWidth="1"/>
    <col min="15365" max="15366" width="13" style="75" customWidth="1"/>
    <col min="15367" max="15367" width="11.42578125" style="75" customWidth="1"/>
    <col min="15368" max="15368" width="10.7109375" style="75" customWidth="1"/>
    <col min="15369" max="15369" width="11.42578125" style="75" customWidth="1"/>
    <col min="15370" max="15370" width="11.7109375" style="75" customWidth="1"/>
    <col min="15371" max="15376" width="11.42578125" style="75" customWidth="1"/>
    <col min="15377" max="15615" width="11.42578125" style="75"/>
    <col min="15616" max="15616" width="7.42578125" style="75" customWidth="1"/>
    <col min="15617" max="15617" width="22.5703125" style="75" customWidth="1"/>
    <col min="15618" max="15618" width="13" style="75" customWidth="1"/>
    <col min="15619" max="15619" width="13.85546875" style="75" customWidth="1"/>
    <col min="15620" max="15620" width="19.140625" style="75" customWidth="1"/>
    <col min="15621" max="15622" width="13" style="75" customWidth="1"/>
    <col min="15623" max="15623" width="11.42578125" style="75" customWidth="1"/>
    <col min="15624" max="15624" width="10.7109375" style="75" customWidth="1"/>
    <col min="15625" max="15625" width="11.42578125" style="75" customWidth="1"/>
    <col min="15626" max="15626" width="11.7109375" style="75" customWidth="1"/>
    <col min="15627" max="15632" width="11.42578125" style="75" customWidth="1"/>
    <col min="15633" max="15871" width="11.42578125" style="75"/>
    <col min="15872" max="15872" width="7.42578125" style="75" customWidth="1"/>
    <col min="15873" max="15873" width="22.5703125" style="75" customWidth="1"/>
    <col min="15874" max="15874" width="13" style="75" customWidth="1"/>
    <col min="15875" max="15875" width="13.85546875" style="75" customWidth="1"/>
    <col min="15876" max="15876" width="19.140625" style="75" customWidth="1"/>
    <col min="15877" max="15878" width="13" style="75" customWidth="1"/>
    <col min="15879" max="15879" width="11.42578125" style="75" customWidth="1"/>
    <col min="15880" max="15880" width="10.7109375" style="75" customWidth="1"/>
    <col min="15881" max="15881" width="11.42578125" style="75" customWidth="1"/>
    <col min="15882" max="15882" width="11.7109375" style="75" customWidth="1"/>
    <col min="15883" max="15888" width="11.42578125" style="75" customWidth="1"/>
    <col min="15889" max="16127" width="11.42578125" style="75"/>
    <col min="16128" max="16128" width="7.42578125" style="75" customWidth="1"/>
    <col min="16129" max="16129" width="22.5703125" style="75" customWidth="1"/>
    <col min="16130" max="16130" width="13" style="75" customWidth="1"/>
    <col min="16131" max="16131" width="13.85546875" style="75" customWidth="1"/>
    <col min="16132" max="16132" width="19.140625" style="75" customWidth="1"/>
    <col min="16133" max="16134" width="13" style="75" customWidth="1"/>
    <col min="16135" max="16135" width="11.42578125" style="75" customWidth="1"/>
    <col min="16136" max="16136" width="10.7109375" style="75" customWidth="1"/>
    <col min="16137" max="16137" width="11.42578125" style="75" customWidth="1"/>
    <col min="16138" max="16138" width="11.7109375" style="75" customWidth="1"/>
    <col min="16139" max="16144" width="11.42578125" style="75" customWidth="1"/>
    <col min="16145" max="16384" width="11.42578125" style="75"/>
  </cols>
  <sheetData>
    <row r="1" spans="1:6" s="13" customFormat="1" ht="18" customHeight="1">
      <c r="A1" s="674" t="s">
        <v>32</v>
      </c>
      <c r="B1" s="675"/>
      <c r="C1" s="675"/>
      <c r="D1" s="675"/>
      <c r="E1" s="675"/>
      <c r="F1" s="675"/>
    </row>
    <row r="2" spans="1:6" s="13" customFormat="1" ht="9" customHeight="1" thickBot="1">
      <c r="A2" s="676"/>
      <c r="B2" s="676"/>
      <c r="C2" s="676"/>
      <c r="D2" s="676"/>
      <c r="E2" s="676"/>
      <c r="F2" s="676"/>
    </row>
    <row r="3" spans="1:6">
      <c r="A3" s="677" t="s">
        <v>1</v>
      </c>
      <c r="B3" s="678" t="s">
        <v>2</v>
      </c>
      <c r="C3" s="678"/>
      <c r="D3" s="678"/>
      <c r="E3" s="190" t="s">
        <v>3</v>
      </c>
      <c r="F3" s="189" t="s">
        <v>45</v>
      </c>
    </row>
    <row r="4" spans="1:6">
      <c r="A4" s="671" t="s">
        <v>52</v>
      </c>
      <c r="B4" s="671"/>
      <c r="C4" s="671"/>
      <c r="D4" s="671"/>
      <c r="E4" s="671"/>
      <c r="F4" s="671"/>
    </row>
    <row r="5" spans="1:6">
      <c r="A5" s="105">
        <v>1</v>
      </c>
      <c r="B5" s="106" t="s">
        <v>49</v>
      </c>
      <c r="C5" s="107"/>
      <c r="D5" s="107"/>
      <c r="E5" s="107"/>
      <c r="F5" s="108">
        <v>0.2</v>
      </c>
    </row>
    <row r="6" spans="1:6">
      <c r="A6" s="77">
        <v>2</v>
      </c>
      <c r="B6" s="125" t="s">
        <v>76</v>
      </c>
      <c r="C6" s="126">
        <v>1.4999999999999999E-2</v>
      </c>
      <c r="D6" s="127"/>
      <c r="E6" s="127"/>
      <c r="F6" s="126"/>
    </row>
    <row r="7" spans="1:6" ht="16.5">
      <c r="A7" s="77">
        <v>3</v>
      </c>
      <c r="B7" s="125" t="s">
        <v>77</v>
      </c>
      <c r="C7" s="126">
        <v>0.01</v>
      </c>
      <c r="D7" s="124"/>
      <c r="E7" s="127"/>
      <c r="F7" s="126"/>
    </row>
    <row r="8" spans="1:6">
      <c r="A8" s="77">
        <v>4</v>
      </c>
      <c r="B8" s="125" t="s">
        <v>4</v>
      </c>
      <c r="C8" s="126">
        <v>6.0000000000000001E-3</v>
      </c>
      <c r="D8" s="127"/>
      <c r="E8" s="127"/>
      <c r="F8" s="126">
        <v>6.0000000000000001E-3</v>
      </c>
    </row>
    <row r="9" spans="1:6">
      <c r="A9" s="77">
        <v>5</v>
      </c>
      <c r="B9" s="125" t="s">
        <v>47</v>
      </c>
      <c r="C9" s="126">
        <v>2.5000000000000001E-2</v>
      </c>
      <c r="D9" s="127"/>
      <c r="E9" s="127"/>
      <c r="F9" s="126">
        <v>2.5000000000000001E-2</v>
      </c>
    </row>
    <row r="10" spans="1:6">
      <c r="A10" s="77">
        <v>6</v>
      </c>
      <c r="B10" s="83" t="s">
        <v>46</v>
      </c>
      <c r="C10" s="84"/>
      <c r="D10" s="84"/>
      <c r="E10" s="84"/>
      <c r="F10" s="96">
        <v>2.5000000000000001E-2</v>
      </c>
    </row>
    <row r="11" spans="1:6">
      <c r="A11" s="77">
        <v>7</v>
      </c>
      <c r="B11" s="83" t="s">
        <v>5</v>
      </c>
      <c r="C11" s="84"/>
      <c r="D11" s="84"/>
      <c r="E11" s="84"/>
      <c r="F11" s="96">
        <v>2E-3</v>
      </c>
    </row>
    <row r="12" spans="1:6">
      <c r="A12" s="77">
        <v>8</v>
      </c>
      <c r="B12" s="83" t="s">
        <v>51</v>
      </c>
      <c r="C12" s="84"/>
      <c r="D12" s="84"/>
      <c r="E12" s="84"/>
      <c r="F12" s="96">
        <v>2.1600000000000001E-2</v>
      </c>
    </row>
    <row r="13" spans="1:6">
      <c r="A13" s="77">
        <v>9</v>
      </c>
      <c r="B13" s="83" t="s">
        <v>6</v>
      </c>
      <c r="C13" s="84"/>
      <c r="D13" s="84"/>
      <c r="E13" s="84"/>
      <c r="F13" s="96">
        <v>0</v>
      </c>
    </row>
    <row r="14" spans="1:6" ht="16.5" thickBot="1">
      <c r="A14" s="77">
        <v>10</v>
      </c>
      <c r="B14" s="85" t="s">
        <v>50</v>
      </c>
      <c r="C14" s="86"/>
      <c r="D14" s="86"/>
      <c r="E14" s="86"/>
      <c r="F14" s="97">
        <v>0.08</v>
      </c>
    </row>
    <row r="15" spans="1:6" ht="15" customHeight="1">
      <c r="A15" s="79"/>
      <c r="B15" s="679"/>
      <c r="C15" s="680"/>
      <c r="D15" s="680"/>
      <c r="E15" s="680" t="s">
        <v>7</v>
      </c>
      <c r="F15" s="98">
        <f>SUM(F5:F14)</f>
        <v>0.35960000000000003</v>
      </c>
    </row>
    <row r="16" spans="1:6">
      <c r="A16" s="671" t="s">
        <v>53</v>
      </c>
      <c r="B16" s="671"/>
      <c r="C16" s="671"/>
      <c r="D16" s="671"/>
      <c r="E16" s="671"/>
      <c r="F16" s="671"/>
    </row>
    <row r="17" spans="1:8">
      <c r="A17" s="76">
        <v>11</v>
      </c>
      <c r="B17" s="81" t="s">
        <v>64</v>
      </c>
      <c r="C17" s="82"/>
      <c r="D17" s="82"/>
      <c r="E17" s="82"/>
      <c r="F17" s="129">
        <f>1/12</f>
        <v>8.3333333333333329E-2</v>
      </c>
    </row>
    <row r="18" spans="1:8">
      <c r="A18" s="77">
        <v>12</v>
      </c>
      <c r="B18" s="83" t="s">
        <v>65</v>
      </c>
      <c r="C18" s="84"/>
      <c r="D18" s="84"/>
      <c r="E18" s="84"/>
      <c r="F18" s="109">
        <f>(1/12)/3</f>
        <v>2.7777777777777776E-2</v>
      </c>
      <c r="G18" s="104"/>
      <c r="H18" s="104"/>
    </row>
    <row r="19" spans="1:8">
      <c r="A19" s="77">
        <v>13</v>
      </c>
      <c r="B19" s="83" t="s">
        <v>68</v>
      </c>
      <c r="C19" s="84"/>
      <c r="D19" s="84"/>
      <c r="E19" s="84"/>
      <c r="F19" s="128"/>
    </row>
    <row r="20" spans="1:8">
      <c r="A20" s="77">
        <v>14</v>
      </c>
      <c r="B20" s="83" t="s">
        <v>66</v>
      </c>
      <c r="C20" s="84"/>
      <c r="D20" s="84"/>
      <c r="E20" s="84"/>
      <c r="F20" s="109">
        <f>SUM(F5:F13)*(F18+F17+F19)</f>
        <v>3.1066666666666666E-2</v>
      </c>
    </row>
    <row r="21" spans="1:8">
      <c r="A21" s="77">
        <v>14</v>
      </c>
      <c r="B21" s="83" t="s">
        <v>67</v>
      </c>
      <c r="C21" s="84"/>
      <c r="D21" s="84"/>
      <c r="E21" s="84"/>
      <c r="F21" s="109">
        <f>F14*(F17+F18+F19)</f>
        <v>8.8888888888888889E-3</v>
      </c>
    </row>
    <row r="22" spans="1:8">
      <c r="A22" s="77">
        <v>16</v>
      </c>
      <c r="B22" s="83" t="s">
        <v>69</v>
      </c>
      <c r="C22" s="84"/>
      <c r="D22" s="84"/>
      <c r="E22" s="84"/>
      <c r="F22" s="150">
        <f>5/500</f>
        <v>0.01</v>
      </c>
    </row>
    <row r="23" spans="1:8">
      <c r="A23" s="77">
        <v>17</v>
      </c>
      <c r="B23" s="83" t="s">
        <v>70</v>
      </c>
      <c r="C23" s="84"/>
      <c r="D23" s="84"/>
      <c r="E23" s="84"/>
      <c r="F23" s="103"/>
    </row>
    <row r="24" spans="1:8">
      <c r="A24" s="77">
        <v>18</v>
      </c>
      <c r="B24" s="83" t="s">
        <v>60</v>
      </c>
      <c r="C24" s="84"/>
      <c r="D24" s="84"/>
      <c r="E24" s="84"/>
      <c r="F24" s="101">
        <v>8.9999999999999993E-3</v>
      </c>
    </row>
    <row r="25" spans="1:8">
      <c r="A25" s="77">
        <v>19</v>
      </c>
      <c r="B25" s="83" t="s">
        <v>71</v>
      </c>
      <c r="C25" s="84"/>
      <c r="D25" s="84"/>
      <c r="E25" s="84"/>
      <c r="F25" s="101">
        <f>1/190</f>
        <v>5.263157894736842E-3</v>
      </c>
    </row>
    <row r="26" spans="1:8">
      <c r="A26" s="77">
        <v>20</v>
      </c>
      <c r="B26" s="83" t="s">
        <v>8</v>
      </c>
      <c r="C26" s="84"/>
      <c r="D26" s="84"/>
      <c r="E26" s="84"/>
      <c r="F26" s="101">
        <f>6/750</f>
        <v>8.0000000000000002E-3</v>
      </c>
    </row>
    <row r="27" spans="1:8" ht="16.5" thickBot="1">
      <c r="A27" s="78">
        <v>21</v>
      </c>
      <c r="B27" s="85" t="s">
        <v>72</v>
      </c>
      <c r="C27" s="86"/>
      <c r="D27" s="86"/>
      <c r="E27" s="86"/>
      <c r="F27" s="149">
        <f>SUM(F22:F26)*F15</f>
        <v>1.1601831578947369E-2</v>
      </c>
    </row>
    <row r="28" spans="1:8" ht="16.5" thickBot="1">
      <c r="A28" s="681" t="s">
        <v>54</v>
      </c>
      <c r="B28" s="681"/>
      <c r="C28" s="681"/>
      <c r="D28" s="681"/>
      <c r="E28" s="681"/>
      <c r="F28" s="681"/>
    </row>
    <row r="29" spans="1:8">
      <c r="A29" s="80"/>
      <c r="B29" s="682"/>
      <c r="C29" s="683"/>
      <c r="D29" s="683"/>
      <c r="E29" s="683" t="s">
        <v>7</v>
      </c>
      <c r="F29" s="99">
        <f>SUM(F17:F27)</f>
        <v>0.19493165614035088</v>
      </c>
    </row>
    <row r="30" spans="1:8">
      <c r="A30" s="76">
        <v>22</v>
      </c>
      <c r="B30" s="81" t="s">
        <v>73</v>
      </c>
      <c r="C30" s="82"/>
      <c r="D30" s="82"/>
      <c r="E30" s="82"/>
      <c r="F30" s="95">
        <f>1/12</f>
        <v>8.3333333333333329E-2</v>
      </c>
    </row>
    <row r="31" spans="1:8">
      <c r="A31" s="77">
        <v>23</v>
      </c>
      <c r="B31" s="83" t="s">
        <v>66</v>
      </c>
      <c r="C31" s="84"/>
      <c r="D31" s="84"/>
      <c r="E31" s="84"/>
      <c r="F31" s="109">
        <f>SUM(F5:F13)*F30</f>
        <v>2.3300000000000001E-2</v>
      </c>
    </row>
    <row r="32" spans="1:8" ht="16.5" thickBot="1">
      <c r="A32" s="78">
        <v>24</v>
      </c>
      <c r="B32" s="83" t="s">
        <v>67</v>
      </c>
      <c r="C32" s="86"/>
      <c r="D32" s="86"/>
      <c r="E32" s="86"/>
      <c r="F32" s="151">
        <f>F14*F30</f>
        <v>6.6666666666666662E-3</v>
      </c>
    </row>
    <row r="33" spans="1:16">
      <c r="A33" s="80"/>
      <c r="B33" s="682"/>
      <c r="C33" s="683"/>
      <c r="D33" s="683"/>
      <c r="E33" s="683" t="s">
        <v>7</v>
      </c>
      <c r="F33" s="99">
        <f>SUM(F30:F32)</f>
        <v>0.1133</v>
      </c>
    </row>
    <row r="34" spans="1:16">
      <c r="A34" s="671" t="s">
        <v>55</v>
      </c>
      <c r="B34" s="671"/>
      <c r="C34" s="671"/>
      <c r="D34" s="671"/>
      <c r="E34" s="671"/>
      <c r="F34" s="671"/>
    </row>
    <row r="35" spans="1:16">
      <c r="A35" s="76">
        <v>25</v>
      </c>
      <c r="B35" s="81" t="s">
        <v>74</v>
      </c>
      <c r="C35" s="82"/>
      <c r="D35" s="82"/>
      <c r="E35" s="82"/>
      <c r="F35" s="95">
        <f>0.0833/F41</f>
        <v>5.553333333333333E-2</v>
      </c>
    </row>
    <row r="36" spans="1:16">
      <c r="A36" s="77">
        <v>26</v>
      </c>
      <c r="B36" s="83" t="s">
        <v>67</v>
      </c>
      <c r="C36" s="84"/>
      <c r="D36" s="84"/>
      <c r="E36" s="84"/>
      <c r="F36" s="96">
        <f>F35*F14</f>
        <v>4.4426666666666668E-3</v>
      </c>
    </row>
    <row r="37" spans="1:16" ht="16.5" thickBot="1">
      <c r="A37" s="78">
        <v>27</v>
      </c>
      <c r="B37" s="85" t="s">
        <v>75</v>
      </c>
      <c r="C37" s="86"/>
      <c r="D37" s="86"/>
      <c r="E37" s="86"/>
      <c r="F37" s="110">
        <f>0.5*(F14+F21+F32)</f>
        <v>4.777777777777778E-2</v>
      </c>
    </row>
    <row r="38" spans="1:16" ht="15" customHeight="1" thickBot="1">
      <c r="A38" s="80"/>
      <c r="B38" s="672"/>
      <c r="C38" s="673"/>
      <c r="D38" s="673"/>
      <c r="E38" s="673" t="s">
        <v>7</v>
      </c>
      <c r="F38" s="99">
        <f>SUM(F35:F37)</f>
        <v>0.10775377777777778</v>
      </c>
    </row>
    <row r="39" spans="1:16" ht="16.5" thickBot="1">
      <c r="A39" s="80"/>
      <c r="B39" s="672" t="s">
        <v>13</v>
      </c>
      <c r="C39" s="673"/>
      <c r="D39" s="673"/>
      <c r="E39" s="673"/>
      <c r="F39" s="99">
        <f>F38+F33+F29+F15</f>
        <v>0.77558543391812873</v>
      </c>
    </row>
    <row r="40" spans="1:16" ht="13.5" thickBot="1">
      <c r="A40" s="136"/>
      <c r="B40" s="136"/>
      <c r="C40" s="136"/>
      <c r="D40" s="136"/>
      <c r="E40" s="136" t="s">
        <v>48</v>
      </c>
      <c r="F40" s="137" t="s">
        <v>195</v>
      </c>
      <c r="G40" s="75"/>
      <c r="H40" s="75"/>
      <c r="I40" s="75"/>
      <c r="J40" s="75"/>
      <c r="K40" s="75"/>
      <c r="L40" s="75"/>
      <c r="M40" s="75"/>
      <c r="N40" s="75"/>
      <c r="O40" s="75"/>
      <c r="P40" s="75"/>
    </row>
    <row r="41" spans="1:16" ht="13.5" thickBot="1">
      <c r="A41" s="192"/>
      <c r="B41" s="191"/>
      <c r="C41" s="191"/>
      <c r="D41" s="191"/>
      <c r="E41" s="191"/>
      <c r="F41" s="188">
        <v>1.5</v>
      </c>
      <c r="G41" s="75"/>
      <c r="H41" s="75"/>
      <c r="I41" s="75"/>
      <c r="J41" s="75"/>
      <c r="K41" s="75"/>
      <c r="L41" s="75"/>
      <c r="M41" s="75"/>
      <c r="N41" s="75"/>
      <c r="O41" s="75"/>
      <c r="P41" s="75"/>
    </row>
  </sheetData>
  <mergeCells count="12">
    <mergeCell ref="A34:F34"/>
    <mergeCell ref="B38:E38"/>
    <mergeCell ref="B39:E39"/>
    <mergeCell ref="A1:F1"/>
    <mergeCell ref="A2:F2"/>
    <mergeCell ref="A3:D3"/>
    <mergeCell ref="A4:F4"/>
    <mergeCell ref="B15:E15"/>
    <mergeCell ref="A16:F16"/>
    <mergeCell ref="A28:F28"/>
    <mergeCell ref="B29:E29"/>
    <mergeCell ref="B33:E33"/>
  </mergeCells>
  <printOptions horizontalCentered="1"/>
  <pageMargins left="0" right="0" top="0.44" bottom="0.23622047244094491" header="0.17" footer="0.15748031496062992"/>
  <pageSetup paperSize="9" scale="95" fitToHeight="0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348</v>
      </c>
      <c r="B5" s="339" t="s">
        <v>260</v>
      </c>
      <c r="C5" s="767" t="str">
        <f>LOOKUP(A5,'Banco Dados Máquinas'!$A$3:$B$25,'Banco Dados Máquinas'!$B$3:$B$25)</f>
        <v>Veículo Leve (Utilitário)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23500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40</v>
      </c>
      <c r="E12" s="367">
        <f>+E8*D12/100</f>
        <v>9400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1880</v>
      </c>
      <c r="F13" s="377"/>
      <c r="G13" s="367">
        <f>IF($D$27=0,0,E13/$D$27)</f>
        <v>0.89015151515151514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3.15</v>
      </c>
      <c r="E14" s="367">
        <f>IF(D14=0,0,+((E8+E9+E10+E11)-E12)/D14)</f>
        <v>4476.1904761904761</v>
      </c>
      <c r="F14" s="379">
        <f>E14/12</f>
        <v>373.01587301587301</v>
      </c>
      <c r="G14" s="367">
        <f>IF($D$27=0,0,E14/$D$27)</f>
        <v>2.1194083694083692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6356.1904761904761</v>
      </c>
      <c r="F15" s="382">
        <f>E15/12</f>
        <v>529.68253968253964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100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100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100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176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2112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6652.8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37.799999999999997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351</v>
      </c>
      <c r="E31" s="437">
        <f>IF(D31="leve",' Banco de Dados'!C103,IF(D31="pesado",' Banco de Dados'!C100,IF(D31="Mistura",' Banco de Dados'!C104,0)))</f>
        <v>3.762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2.5</v>
      </c>
      <c r="E32" s="420">
        <f>+D32*D27*E31</f>
        <v>19863.36</v>
      </c>
      <c r="F32" s="421">
        <f>E32/12</f>
        <v>1655.28</v>
      </c>
      <c r="G32" s="420">
        <f>IF($D$27=0,0,E32/$D$27)</f>
        <v>9.4050000000000011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0.05</v>
      </c>
      <c r="E33" s="420">
        <f>+E32*D33</f>
        <v>993.16800000000012</v>
      </c>
      <c r="F33" s="421">
        <f>E33/12</f>
        <v>82.76400000000001</v>
      </c>
      <c r="G33" s="420">
        <f>IF($D$27=0,0,E33/$D$27)</f>
        <v>0.47025000000000006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4</v>
      </c>
      <c r="E35" s="420">
        <f>LOOKUP(A5,'Banco Dados Máquinas'!$A$3:$A$25,'Banco Dados Máquinas'!$L$3:$L$25)</f>
        <v>250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4</v>
      </c>
      <c r="E36" s="420">
        <f>+E35*D36</f>
        <v>1000</v>
      </c>
      <c r="F36" s="421">
        <f>E36/12</f>
        <v>83.333333333333329</v>
      </c>
      <c r="G36" s="420">
        <f>IF($D$27=0,0,E36/$D$27)</f>
        <v>0.47348484848484851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22500</v>
      </c>
      <c r="E37" s="420">
        <f>D37/D14</f>
        <v>7142.8571428571431</v>
      </c>
      <c r="F37" s="421">
        <f>E37/12</f>
        <v>595.2380952380953</v>
      </c>
      <c r="G37" s="420">
        <f>IF($D$27=0,0,E37/$D$27)</f>
        <v>3.3820346320346322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10</v>
      </c>
      <c r="E38" s="420">
        <f>E37*D38/100</f>
        <v>714.28571428571433</v>
      </c>
      <c r="F38" s="421">
        <f>E38/12</f>
        <v>59.523809523809526</v>
      </c>
      <c r="G38" s="420">
        <f>IF($D$27=0,0,E38/$D$27)</f>
        <v>0.33820346320346323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29713.670857142857</v>
      </c>
      <c r="F40" s="457">
        <f>E40/12</f>
        <v>2476.1392380952379</v>
      </c>
      <c r="G40" s="456">
        <f>IF($D$27=0,0,E40/$D$27)</f>
        <v>14.068972943722944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36069.861333333334</v>
      </c>
      <c r="F43" s="476">
        <f>E43/12</f>
        <v>3005.8217777777777</v>
      </c>
      <c r="G43" s="477">
        <f>IF($D$27=0,0,E43/$D$27)</f>
        <v>17.078532828282828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1350.5417777777777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3408.5132746548593</v>
      </c>
      <c r="F49" s="510"/>
      <c r="G49" s="511">
        <f>IF($D$27=0,0,E49/$D$27)</f>
        <v>1.6138793914085507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2970.2758536278056</v>
      </c>
      <c r="F50" s="518"/>
      <c r="G50" s="519">
        <f>IF($D$27=0,0,E50/$D$27)</f>
        <v>1.4063806125131655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42448.650461616002</v>
      </c>
      <c r="F51" s="523"/>
      <c r="G51" s="523">
        <f>IF($D$27=0,0,E51/$D$27)</f>
        <v>20.098792832204545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267.32482682650249</v>
      </c>
      <c r="F54" s="529"/>
      <c r="G54" s="532">
        <f>IF(E54=0,0,E54/$D$27)</f>
        <v>0.12657425512618489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742.56896340695141</v>
      </c>
      <c r="F55" s="529"/>
      <c r="G55" s="532">
        <f>IF(E55=0,0,E55/$D$27)</f>
        <v>0.35159515312829137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1009.8937902334538</v>
      </c>
      <c r="F56" s="523"/>
      <c r="G56" s="536">
        <f>IF(E56=0,0,E56/$D$27)</f>
        <v>0.47816940825447624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2273.9652846625991</v>
      </c>
      <c r="F58" s="541"/>
      <c r="G58" s="532">
        <f>IF(E58=0,0,E58/$D$27)</f>
        <v>1.076688108268276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525.88490523246401</v>
      </c>
      <c r="F59" s="541"/>
      <c r="G59" s="532">
        <f>IF(E59=0,0,E59/$D$27)</f>
        <v>0.24899853467446212</v>
      </c>
      <c r="H59" s="512">
        <f t="shared" si="0"/>
        <v>1.0800000000000001E-2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2434.6523390391853</v>
      </c>
      <c r="F60" s="541"/>
      <c r="G60" s="532">
        <f>IF(E60=0,0,E60/$D$27)</f>
        <v>1.1527709938632507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5234.5025289342484</v>
      </c>
      <c r="F61" s="523"/>
      <c r="G61" s="536">
        <f>SUM(G58:G60)</f>
        <v>2.478457636805989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48693.046780783698</v>
      </c>
      <c r="F63" s="536">
        <f>E63/12</f>
        <v>4057.7538983986415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2112</v>
      </c>
      <c r="E64" s="545"/>
      <c r="F64" s="546"/>
      <c r="G64" s="545">
        <f>IF($D$27=0,0,E63/$D$27)</f>
        <v>23.05541987726501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23.05541987726501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382</v>
      </c>
      <c r="B5" s="339" t="s">
        <v>260</v>
      </c>
      <c r="C5" s="767" t="str">
        <f>LOOKUP(A5,'Banco Dados Máquinas'!$A$3:$B$25,'Banco Dados Máquinas'!$B$3:$B$25)</f>
        <v>Veículo Leve (Utilitário Pickup tipo furgão baú)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28000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40</v>
      </c>
      <c r="E12" s="367">
        <f>+E8*D12/100</f>
        <v>11200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2240</v>
      </c>
      <c r="F13" s="377"/>
      <c r="G13" s="367">
        <f>IF($D$27=0,0,E13/$D$27)</f>
        <v>1.0606060606060606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3.15</v>
      </c>
      <c r="E14" s="367">
        <f>IF(D14=0,0,+((E8+E9+E10+E11)-E12)/D14)</f>
        <v>5333.333333333333</v>
      </c>
      <c r="F14" s="379">
        <f>E14/12</f>
        <v>444.4444444444444</v>
      </c>
      <c r="G14" s="367">
        <f>IF($D$27=0,0,E14/$D$27)</f>
        <v>2.5252525252525251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7573.333333333333</v>
      </c>
      <c r="F15" s="382">
        <f>E15/12</f>
        <v>631.11111111111109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100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100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100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176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2112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6652.8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37.799999999999997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351</v>
      </c>
      <c r="E31" s="437">
        <f>IF(D31="leve",' Banco de Dados'!C103,IF(D31="pesado",' Banco de Dados'!C100,IF(D31="Mistura",' Banco de Dados'!C104,0)))</f>
        <v>3.762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2.5</v>
      </c>
      <c r="E32" s="420">
        <f>+D32*D27*E31</f>
        <v>19863.36</v>
      </c>
      <c r="F32" s="421">
        <f>E32/12</f>
        <v>1655.28</v>
      </c>
      <c r="G32" s="420">
        <f>IF($D$27=0,0,E32/$D$27)</f>
        <v>9.4050000000000011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0.05</v>
      </c>
      <c r="E33" s="420">
        <f>+E32*D33</f>
        <v>993.16800000000012</v>
      </c>
      <c r="F33" s="421">
        <f>E33/12</f>
        <v>82.76400000000001</v>
      </c>
      <c r="G33" s="420">
        <f>IF($D$27=0,0,E33/$D$27)</f>
        <v>0.47025000000000006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4</v>
      </c>
      <c r="E35" s="420">
        <f>LOOKUP(A5,'Banco Dados Máquinas'!$A$3:$A$25,'Banco Dados Máquinas'!$L$3:$L$25)</f>
        <v>250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4</v>
      </c>
      <c r="E36" s="420">
        <f>+E35*D36</f>
        <v>1000</v>
      </c>
      <c r="F36" s="421">
        <f>E36/12</f>
        <v>83.333333333333329</v>
      </c>
      <c r="G36" s="420">
        <f>IF($D$27=0,0,E36/$D$27)</f>
        <v>0.47348484848484851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27000</v>
      </c>
      <c r="E37" s="420">
        <f>D37/D14</f>
        <v>8571.4285714285725</v>
      </c>
      <c r="F37" s="421">
        <f>E37/12</f>
        <v>714.28571428571433</v>
      </c>
      <c r="G37" s="420">
        <f>IF($D$27=0,0,E37/$D$27)</f>
        <v>4.058441558441559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10</v>
      </c>
      <c r="E38" s="420">
        <f>E37*D38/100</f>
        <v>857.14285714285722</v>
      </c>
      <c r="F38" s="421">
        <f>E38/12</f>
        <v>71.428571428571431</v>
      </c>
      <c r="G38" s="420">
        <f>IF($D$27=0,0,E38/$D$27)</f>
        <v>0.4058441558441559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31285.099428571433</v>
      </c>
      <c r="F40" s="457">
        <f>E40/12</f>
        <v>2607.0916190476196</v>
      </c>
      <c r="G40" s="456">
        <f>IF($D$27=0,0,E40/$D$27)</f>
        <v>14.813020562770564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38858.432761904769</v>
      </c>
      <c r="F43" s="476">
        <f>E43/12</f>
        <v>3238.2027301587309</v>
      </c>
      <c r="G43" s="477">
        <f>IF($D$27=0,0,E43/$D$27)</f>
        <v>18.398879148629153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1582.9227301587309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3672.0264233129947</v>
      </c>
      <c r="F49" s="510"/>
      <c r="G49" s="511">
        <f>IF($D$27=0,0,E49/$D$27)</f>
        <v>1.7386488746747133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3199.9087403156091</v>
      </c>
      <c r="F50" s="518"/>
      <c r="G50" s="519">
        <f>IF($D$27=0,0,E50/$D$27)</f>
        <v>1.5151083050736784</v>
      </c>
      <c r="H50" s="512">
        <f>IF($G$64=0,0,G50/$G$64)</f>
        <v>6.0999999999999992E-2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45730.36792553337</v>
      </c>
      <c r="F51" s="523"/>
      <c r="G51" s="523">
        <f>IF($D$27=0,0,E51/$D$27)</f>
        <v>21.652636328377543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287.99178662840478</v>
      </c>
      <c r="F54" s="529"/>
      <c r="G54" s="532">
        <f>IF(E54=0,0,E54/$D$27)</f>
        <v>0.13635974745663104</v>
      </c>
      <c r="H54" s="512">
        <f t="shared" ref="H54:H61" si="0">IF($G$64=0,0,G54/$G$64)</f>
        <v>5.4899999999999984E-3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799.97718507890227</v>
      </c>
      <c r="F55" s="529"/>
      <c r="G55" s="532">
        <f>IF(E55=0,0,E55/$D$27)</f>
        <v>0.37877707626841961</v>
      </c>
      <c r="H55" s="512">
        <f t="shared" si="0"/>
        <v>1.5249999999999998E-2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1087.968971707307</v>
      </c>
      <c r="F56" s="523"/>
      <c r="G56" s="536">
        <f>IF(E56=0,0,E56/$D$27)</f>
        <v>0.51513682372505065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2449.7661995530975</v>
      </c>
      <c r="F58" s="541"/>
      <c r="G58" s="532">
        <f>IF(E58=0,0,E58/$D$27)</f>
        <v>1.1599271778187015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566.54121959686199</v>
      </c>
      <c r="F59" s="541"/>
      <c r="G59" s="532">
        <f>IF(E59=0,0,E59/$D$27)</f>
        <v>0.26824868352124148</v>
      </c>
      <c r="H59" s="512">
        <f t="shared" si="0"/>
        <v>1.0800000000000001E-2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2622.8760166521388</v>
      </c>
      <c r="F60" s="541"/>
      <c r="G60" s="532">
        <f>IF(E60=0,0,E60/$D$27)</f>
        <v>1.2418920533390809</v>
      </c>
      <c r="H60" s="512">
        <f t="shared" si="0"/>
        <v>0.05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5639.1834358020988</v>
      </c>
      <c r="F61" s="523"/>
      <c r="G61" s="536">
        <f>SUM(G58:G60)</f>
        <v>2.6700679146790236</v>
      </c>
      <c r="H61" s="537">
        <f t="shared" si="0"/>
        <v>0.10749999999999998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52457.520333042776</v>
      </c>
      <c r="F63" s="536">
        <f>E63/12</f>
        <v>4371.4600277535646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2112</v>
      </c>
      <c r="E64" s="545"/>
      <c r="F64" s="546"/>
      <c r="G64" s="545">
        <f>IF($D$27=0,0,E63/$D$27)</f>
        <v>24.837841066781618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24.837841066781618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6" sqref="F6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349</v>
      </c>
      <c r="B5" s="339" t="s">
        <v>260</v>
      </c>
      <c r="C5" s="767" t="str">
        <f>LOOKUP(A5,'Banco Dados Máquinas'!$A$3:$B$25,'Banco Dados Máquinas'!$B$3:$B$25)</f>
        <v>Caminhão Transbordo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454000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90800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36320</v>
      </c>
      <c r="F13" s="377"/>
      <c r="G13" s="367">
        <f>IF($D$27=0,0,E13/$D$27)</f>
        <v>19.054814068664484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52029.841269841258</v>
      </c>
      <c r="F14" s="379">
        <f>E14/12</f>
        <v>4335.8201058201048</v>
      </c>
      <c r="G14" s="367">
        <f>IF($D$27=0,0,E14/$D$27)</f>
        <v>27.296777296777293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88349.841269841258</v>
      </c>
      <c r="F15" s="382">
        <f>E15/12</f>
        <v>7362.4867724867718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35143.35</v>
      </c>
      <c r="F32" s="421">
        <f>E32/12</f>
        <v>2928.6124999999997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7028.67</v>
      </c>
      <c r="F33" s="421">
        <f>E33/12</f>
        <v>585.72249999999997</v>
      </c>
      <c r="G33" s="420">
        <f>IF($D$27=0,0,E33/$D$27)</f>
        <v>3.6875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4.1970956098379926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446000</v>
      </c>
      <c r="E37" s="420">
        <f>D37/D14</f>
        <v>63891.269841269823</v>
      </c>
      <c r="F37" s="421">
        <f>E37/12</f>
        <v>5324.2724867724855</v>
      </c>
      <c r="G37" s="420">
        <f>IF($D$27=0,0,E37/$D$27)</f>
        <v>33.519721019721011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31945.634920634911</v>
      </c>
      <c r="F38" s="421">
        <f>E38/12</f>
        <v>2662.1362433862428</v>
      </c>
      <c r="G38" s="420">
        <f>IF($D$27=0,0,E38/$D$27)</f>
        <v>16.759860509860506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146008.92476190472</v>
      </c>
      <c r="F40" s="457">
        <f>E40/12</f>
        <v>12167.410396825393</v>
      </c>
      <c r="G40" s="456">
        <f>IF($D$27=0,0,E40/$D$27)</f>
        <v>76.601677139419508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234358.766031746</v>
      </c>
      <c r="F43" s="476">
        <f>E43/12</f>
        <v>19529.897169312168</v>
      </c>
      <c r="G43" s="477">
        <f>IF($D$27=0,0,E43/$D$27)</f>
        <v>122.95326850486128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16601.284669312168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22146.327585482773</v>
      </c>
      <c r="F49" s="510"/>
      <c r="G49" s="511">
        <f>IF($D$27=0,0,E49/$D$27)</f>
        <v>11.618781785382971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19298.942610206414</v>
      </c>
      <c r="F50" s="518"/>
      <c r="G50" s="519">
        <f>IF($D$27=0,0,E50/$D$27)</f>
        <v>10.124938412976588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275804.03622743516</v>
      </c>
      <c r="F51" s="523"/>
      <c r="G51" s="523">
        <f>IF($D$27=0,0,E51/$D$27)</f>
        <v>144.69698870322082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1736.9048349185771</v>
      </c>
      <c r="F54" s="529"/>
      <c r="G54" s="532">
        <f>IF(E54=0,0,E54/$D$27)</f>
        <v>0.91124445716789282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4824.7356525516034</v>
      </c>
      <c r="F55" s="529"/>
      <c r="G55" s="532">
        <f>IF(E55=0,0,E55/$D$27)</f>
        <v>2.5312346032441471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6561.6404874701802</v>
      </c>
      <c r="F56" s="523"/>
      <c r="G56" s="536">
        <f>IF(E56=0,0,E56/$D$27)</f>
        <v>3.4424790604120394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14774.76426060065</v>
      </c>
      <c r="F58" s="541"/>
      <c r="G58" s="532">
        <f>IF(E58=0,0,E58/$D$27)</f>
        <v>7.7513872768197825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3416.8619703316281</v>
      </c>
      <c r="F59" s="541"/>
      <c r="G59" s="532">
        <f>IF(E59=0,0,E59/$D$27)</f>
        <v>1.7926120468876585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15818.805418201982</v>
      </c>
      <c r="F60" s="541"/>
      <c r="G60" s="532">
        <f>IF(E60=0,0,E60/$D$27)</f>
        <v>8.2991298467021224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34010.431649134262</v>
      </c>
      <c r="F61" s="523"/>
      <c r="G61" s="536">
        <f>SUM(G58:G60)</f>
        <v>17.843129170409561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316376.10836403957</v>
      </c>
      <c r="F63" s="536">
        <f>E63/12</f>
        <v>26364.675697003298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165.98259693404242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149.79929373297327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24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350</v>
      </c>
      <c r="B5" s="339" t="s">
        <v>260</v>
      </c>
      <c r="C5" s="767" t="str">
        <f>LOOKUP(A5,'Banco Dados Máquinas'!$A$3:$B$25,'Banco Dados Máquinas'!$B$3:$B$25)</f>
        <v>Caminhão Basculante 6/8 m3 (Toco)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135000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27000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10800</v>
      </c>
      <c r="F13" s="377"/>
      <c r="G13" s="367">
        <f>IF($D$27=0,0,E13/$D$27)</f>
        <v>5.6660790732812893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15471.428571428567</v>
      </c>
      <c r="F14" s="379">
        <f>E14/12</f>
        <v>1289.285714285714</v>
      </c>
      <c r="G14" s="367">
        <f>IF($D$27=0,0,E14/$D$27)</f>
        <v>8.1168831168831144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26271.428571428565</v>
      </c>
      <c r="F15" s="382">
        <f>E15/12</f>
        <v>2189.2857142857138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35143.35</v>
      </c>
      <c r="F32" s="421">
        <f>E32/12</f>
        <v>2928.6124999999997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7028.67</v>
      </c>
      <c r="F33" s="421">
        <f>E33/12</f>
        <v>585.72249999999997</v>
      </c>
      <c r="G33" s="420">
        <f>IF($D$27=0,0,E33/$D$27)</f>
        <v>3.6875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4.1970956098379926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130200</v>
      </c>
      <c r="E37" s="420">
        <f>D37/D14</f>
        <v>18651.666666666661</v>
      </c>
      <c r="F37" s="421">
        <f>E37/12</f>
        <v>1554.305555555555</v>
      </c>
      <c r="G37" s="420">
        <f>IF($D$27=0,0,E37/$D$27)</f>
        <v>9.7853535353535328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9325.8333333333303</v>
      </c>
      <c r="F38" s="421">
        <f>E38/12</f>
        <v>777.15277777777749</v>
      </c>
      <c r="G38" s="420">
        <f>IF($D$27=0,0,E38/$D$27)</f>
        <v>4.8926767676767664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78149.51999999999</v>
      </c>
      <c r="F40" s="457">
        <f>E40/12</f>
        <v>6512.4599999999991</v>
      </c>
      <c r="G40" s="456">
        <f>IF($D$27=0,0,E40/$D$27)</f>
        <v>41.000125912868292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104420.94857142855</v>
      </c>
      <c r="F43" s="476">
        <f>E43/12</f>
        <v>8701.7457142857129</v>
      </c>
      <c r="G43" s="477">
        <f>IF($D$27=0,0,E43/$D$27)</f>
        <v>54.783088103032696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5773.1332142857136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9867.5230843998052</v>
      </c>
      <c r="F49" s="510"/>
      <c r="G49" s="511">
        <f>IF($D$27=0,0,E49/$D$27)</f>
        <v>5.1768672271886835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8598.8415449769709</v>
      </c>
      <c r="F50" s="518"/>
      <c r="G50" s="519">
        <f>IF($D$27=0,0,E50/$D$27)</f>
        <v>4.5112700122644229</v>
      </c>
      <c r="H50" s="512">
        <f>IF($G$64=0,0,G50/$G$64)</f>
        <v>6.0999999999999992E-2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122887.31320080532</v>
      </c>
      <c r="F51" s="523"/>
      <c r="G51" s="523">
        <f>IF($D$27=0,0,E51/$D$27)</f>
        <v>64.471225342485795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773.89573904792735</v>
      </c>
      <c r="F54" s="529"/>
      <c r="G54" s="532">
        <f>IF(E54=0,0,E54/$D$27)</f>
        <v>0.40601430110379805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2149.7103862442427</v>
      </c>
      <c r="F55" s="529"/>
      <c r="G55" s="532">
        <f>IF(E55=0,0,E55/$D$27)</f>
        <v>1.1278175030661057</v>
      </c>
      <c r="H55" s="512">
        <f t="shared" si="0"/>
        <v>1.5249999999999998E-2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2923.60612529217</v>
      </c>
      <c r="F56" s="523"/>
      <c r="G56" s="536">
        <f>IF(E56=0,0,E56/$D$27)</f>
        <v>1.5338318041699037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6583.0475434495829</v>
      </c>
      <c r="F58" s="541"/>
      <c r="G58" s="532">
        <f>IF(E58=0,0,E58/$D$27)</f>
        <v>3.4537099929958779</v>
      </c>
      <c r="H58" s="512">
        <f t="shared" si="0"/>
        <v>4.6699999999999992E-2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1522.4178473073982</v>
      </c>
      <c r="F59" s="541"/>
      <c r="G59" s="532">
        <f>IF(E59=0,0,E59/$D$27)</f>
        <v>0.79871665790911095</v>
      </c>
      <c r="H59" s="512">
        <f t="shared" si="0"/>
        <v>1.0799999999999999E-2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7048.2307745712887</v>
      </c>
      <c r="F60" s="541"/>
      <c r="G60" s="532">
        <f>IF(E60=0,0,E60/$D$27)</f>
        <v>3.6977623051347734</v>
      </c>
      <c r="H60" s="512">
        <f t="shared" si="0"/>
        <v>0.05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15153.696165328271</v>
      </c>
      <c r="F61" s="523"/>
      <c r="G61" s="536">
        <f>SUM(G58:G60)</f>
        <v>7.9501889560397618</v>
      </c>
      <c r="H61" s="537">
        <f t="shared" si="0"/>
        <v>0.10749999999999998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140964.61549142576</v>
      </c>
      <c r="F63" s="536">
        <f>E63/12</f>
        <v>11747.051290952148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73.955246102695469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66.744609607682648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419</v>
      </c>
      <c r="B5" s="339" t="s">
        <v>260</v>
      </c>
      <c r="C5" s="767" t="str">
        <f>LOOKUP(A5,'Banco Dados Máquinas'!$A$3:$B$25,'Banco Dados Máquinas'!$B$3:$B$25)</f>
        <v>Caminhão Basculante XXX m3 (Truck)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110000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22000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8800</v>
      </c>
      <c r="F13" s="377"/>
      <c r="G13" s="367">
        <f>IF($D$27=0,0,E13/$D$27)</f>
        <v>4.6168051708217916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12606.349206349203</v>
      </c>
      <c r="F14" s="379">
        <f>E14/12</f>
        <v>1050.5291005291003</v>
      </c>
      <c r="G14" s="367">
        <f>IF($D$27=0,0,E14/$D$27)</f>
        <v>6.6137566137566122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21406.349206349201</v>
      </c>
      <c r="F15" s="382">
        <f>E15/12</f>
        <v>1783.8624338624334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35143.35</v>
      </c>
      <c r="F32" s="421">
        <f>E32/12</f>
        <v>2928.6124999999997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7028.67</v>
      </c>
      <c r="F33" s="421">
        <f>E33/12</f>
        <v>585.72249999999997</v>
      </c>
      <c r="G33" s="420">
        <f>IF($D$27=0,0,E33/$D$27)</f>
        <v>3.6875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4.1970956098379926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102000</v>
      </c>
      <c r="E37" s="420">
        <f>D37/D14</f>
        <v>14611.904761904758</v>
      </c>
      <c r="F37" s="421">
        <f>E37/12</f>
        <v>1217.6587301587299</v>
      </c>
      <c r="G37" s="420">
        <f>IF($D$27=0,0,E37/$D$27)</f>
        <v>7.6659451659451641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7305.9523809523789</v>
      </c>
      <c r="F38" s="421">
        <f>E38/12</f>
        <v>608.82936507936495</v>
      </c>
      <c r="G38" s="420">
        <f>IF($D$27=0,0,E38/$D$27)</f>
        <v>3.832972582972582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72089.877142857134</v>
      </c>
      <c r="F40" s="457">
        <f>E40/12</f>
        <v>6007.4897619047615</v>
      </c>
      <c r="G40" s="456">
        <f>IF($D$27=0,0,E40/$D$27)</f>
        <v>37.821013358755735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93496.226349206336</v>
      </c>
      <c r="F43" s="476">
        <f>E43/12</f>
        <v>7791.3521957671946</v>
      </c>
      <c r="G43" s="477">
        <f>IF($D$27=0,0,E43/$D$27)</f>
        <v>49.051575143334141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4862.7396957671954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8835.1636757444303</v>
      </c>
      <c r="F49" s="510"/>
      <c r="G49" s="511">
        <f>IF($D$27=0,0,E49/$D$27)</f>
        <v>4.6352533344583806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7699.2140602915733</v>
      </c>
      <c r="F50" s="518"/>
      <c r="G50" s="519">
        <f>IF($D$27=0,0,E50/$D$27)</f>
        <v>4.039292191456588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110030.60408524235</v>
      </c>
      <c r="F51" s="523"/>
      <c r="G51" s="523">
        <f>IF($D$27=0,0,E51/$D$27)</f>
        <v>57.726120669249113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692.92926542624161</v>
      </c>
      <c r="F54" s="529"/>
      <c r="G54" s="532">
        <f>IF(E54=0,0,E54/$D$27)</f>
        <v>0.36353629723109293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1924.8035150728933</v>
      </c>
      <c r="F55" s="529"/>
      <c r="G55" s="532">
        <f>IF(E55=0,0,E55/$D$27)</f>
        <v>1.009823047864147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2617.7327804991346</v>
      </c>
      <c r="F56" s="523"/>
      <c r="G56" s="536">
        <f>IF(E56=0,0,E56/$D$27)</f>
        <v>1.3733593450952397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5894.3163379609268</v>
      </c>
      <c r="F58" s="541"/>
      <c r="G58" s="532">
        <f>IF(E58=0,0,E58/$D$27)</f>
        <v>3.0923761531315197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1363.1395385434266</v>
      </c>
      <c r="F59" s="541"/>
      <c r="G59" s="532">
        <f>IF(E59=0,0,E59/$D$27)</f>
        <v>0.71515337160215031</v>
      </c>
      <c r="H59" s="512">
        <f t="shared" si="0"/>
        <v>1.0800000000000004E-2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6310.8311969603083</v>
      </c>
      <c r="F60" s="541"/>
      <c r="G60" s="532">
        <f>IF(E60=0,0,E60/$D$27)</f>
        <v>3.3108952388988442</v>
      </c>
      <c r="H60" s="512">
        <f t="shared" si="0"/>
        <v>5.0000000000000024E-2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13568.28707346466</v>
      </c>
      <c r="F61" s="523"/>
      <c r="G61" s="536">
        <f>SUM(G58:G60)</f>
        <v>7.1184247636325146</v>
      </c>
      <c r="H61" s="537">
        <f t="shared" si="0"/>
        <v>0.10750000000000004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126216.62393920613</v>
      </c>
      <c r="F63" s="536">
        <f>E63/12</f>
        <v>10518.051994933843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66.217904777976855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59.76165906212411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0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248</v>
      </c>
      <c r="B5" s="339" t="s">
        <v>260</v>
      </c>
      <c r="C5" s="767" t="str">
        <f>LOOKUP(A5,'Banco Dados Máquinas'!$A$3:$B$25,'Banco Dados Máquinas'!$B$3:$B$25)</f>
        <v>Pá Carregadeira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150000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30000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12000</v>
      </c>
      <c r="F13" s="377"/>
      <c r="G13" s="367">
        <f>IF($D$27=0,0,E13/$D$27)</f>
        <v>7.864108210128971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7.864108210128971</v>
      </c>
      <c r="E14" s="367">
        <f>IF(D14=0,0,+((E8+E9+E10+E11)-E12)/D14)</f>
        <v>15259.2</v>
      </c>
      <c r="F14" s="379">
        <f>E14/12</f>
        <v>1271.6000000000001</v>
      </c>
      <c r="G14" s="367">
        <f>IF($D$27=0,0,E14/$D$27)</f>
        <v>10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27259.200000000001</v>
      </c>
      <c r="F15" s="382">
        <f>E15/12</f>
        <v>2271.6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12000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94.369298521547648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7</v>
      </c>
      <c r="E32" s="420">
        <f>+D32*D27*E31</f>
        <v>31510.248000000003</v>
      </c>
      <c r="F32" s="421">
        <f>E32/12</f>
        <v>2625.8540000000003</v>
      </c>
      <c r="G32" s="420">
        <f>IF($D$27=0,0,E32/$D$27)</f>
        <v>20.650000000000002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0.15</v>
      </c>
      <c r="E33" s="420">
        <f>+E32*D33</f>
        <v>4726.5372000000007</v>
      </c>
      <c r="F33" s="421">
        <f>E33/12</f>
        <v>393.87810000000007</v>
      </c>
      <c r="G33" s="420">
        <f>IF($D$27=0,0,E33/$D$27)</f>
        <v>3.0975000000000001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4</v>
      </c>
      <c r="E35" s="420">
        <f>LOOKUP(A5,'Banco Dados Máquinas'!$A$3:$A$25,'Banco Dados Máquinas'!$L$3:$L$25)</f>
        <v>2500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4</v>
      </c>
      <c r="E36" s="420">
        <f>+E35*D36</f>
        <v>10000</v>
      </c>
      <c r="F36" s="421">
        <f>E36/12</f>
        <v>833.33333333333337</v>
      </c>
      <c r="G36" s="420">
        <f>IF($D$27=0,0,E36/$D$27)</f>
        <v>6.553423508440809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140000</v>
      </c>
      <c r="E37" s="420">
        <f>D37/D14</f>
        <v>17802.400000000001</v>
      </c>
      <c r="F37" s="421">
        <f>E37/12</f>
        <v>1483.5333333333335</v>
      </c>
      <c r="G37" s="420">
        <f>IF($D$27=0,0,E37/$D$27)</f>
        <v>11.666666666666668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8901.2000000000007</v>
      </c>
      <c r="F38" s="421">
        <f>E38/12</f>
        <v>741.76666666666677</v>
      </c>
      <c r="G38" s="420">
        <f>IF($D$27=0,0,E38/$D$27)</f>
        <v>5.8333333333333339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72940.385200000004</v>
      </c>
      <c r="F40" s="457">
        <f>E40/12</f>
        <v>6078.3654333333334</v>
      </c>
      <c r="G40" s="456">
        <f>IF($D$27=0,0,E40/$D$27)</f>
        <v>47.80092350844081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100199.5852</v>
      </c>
      <c r="F43" s="476">
        <f>E43/12</f>
        <v>8349.9654333333328</v>
      </c>
      <c r="G43" s="477">
        <f>IF($D$27=0,0,E43/$D$27)</f>
        <v>65.665031718569779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5724.1114333333326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9468.6146174199457</v>
      </c>
      <c r="F49" s="510"/>
      <c r="G49" s="511">
        <f>IF($D$27=0,0,E49/$D$27)</f>
        <v>6.2051841626166153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8251.2213094659528</v>
      </c>
      <c r="F50" s="518"/>
      <c r="G50" s="519">
        <f>IF($D$27=0,0,E50/$D$27)</f>
        <v>5.4073747702801933</v>
      </c>
      <c r="H50" s="512">
        <f>IF($G$64=0,0,G50/$G$64)</f>
        <v>6.1000000000000013E-2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117919.42112688591</v>
      </c>
      <c r="F51" s="523"/>
      <c r="G51" s="523">
        <f>IF($D$27=0,0,E51/$D$27)</f>
        <v>77.277590651466596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742.60991785193573</v>
      </c>
      <c r="F54" s="529"/>
      <c r="G54" s="532">
        <f>IF(E54=0,0,E54/$D$27)</f>
        <v>0.4866637293252174</v>
      </c>
      <c r="H54" s="512">
        <f t="shared" ref="H54:H61" si="0">IF($G$64=0,0,G54/$G$64)</f>
        <v>5.490000000000001E-3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2062.8053273664882</v>
      </c>
      <c r="F55" s="529"/>
      <c r="G55" s="532">
        <f>IF(E55=0,0,E55/$D$27)</f>
        <v>1.3518436925700483</v>
      </c>
      <c r="H55" s="512">
        <f t="shared" si="0"/>
        <v>1.5250000000000003E-2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2805.4152452184235</v>
      </c>
      <c r="F56" s="523"/>
      <c r="G56" s="536">
        <f>IF(E56=0,0,E56/$D$27)</f>
        <v>1.8385074218952653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6316.9186090501644</v>
      </c>
      <c r="F58" s="541"/>
      <c r="G58" s="532">
        <f>IF(E58=0,0,E58/$D$27)</f>
        <v>4.1397442913456564</v>
      </c>
      <c r="H58" s="512">
        <f t="shared" si="0"/>
        <v>4.6700000000000012E-2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1460.8719695447919</v>
      </c>
      <c r="F59" s="541"/>
      <c r="G59" s="532">
        <f>IF(E59=0,0,E59/$D$27)</f>
        <v>0.95737127080370654</v>
      </c>
      <c r="H59" s="512">
        <f t="shared" si="0"/>
        <v>1.0800000000000004E-2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6763.2961552999623</v>
      </c>
      <c r="F60" s="541"/>
      <c r="G60" s="532">
        <f>IF(E60=0,0,E60/$D$27)</f>
        <v>4.4322744018690114</v>
      </c>
      <c r="H60" s="512">
        <f t="shared" si="0"/>
        <v>5.0000000000000017E-2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14541.086733894917</v>
      </c>
      <c r="F61" s="523"/>
      <c r="G61" s="536">
        <f>SUM(G58:G60)</f>
        <v>9.5293899640183746</v>
      </c>
      <c r="H61" s="537">
        <f t="shared" si="0"/>
        <v>0.10750000000000003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135265.92310599922</v>
      </c>
      <c r="F63" s="536">
        <f>E63/12</f>
        <v>11272.160258833268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88.645488037380204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64.046365107007205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249</v>
      </c>
      <c r="B5" s="339" t="s">
        <v>260</v>
      </c>
      <c r="C5" s="767" t="str">
        <f>LOOKUP(A5,'Banco Dados Máquinas'!$A$3:$B$25,'Banco Dados Máquinas'!$B$3:$B$25)</f>
        <v>Caminhão Carroceria Leve (tipo 3/4)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175000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35000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14000</v>
      </c>
      <c r="F13" s="377"/>
      <c r="G13" s="367">
        <f>IF($D$27=0,0,E13/$D$27)</f>
        <v>7.3449173172164866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20055.555555555551</v>
      </c>
      <c r="F14" s="379">
        <f>E14/12</f>
        <v>1671.2962962962958</v>
      </c>
      <c r="G14" s="367">
        <f>IF($D$27=0,0,E14/$D$27)</f>
        <v>10.521885521885521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34055.555555555547</v>
      </c>
      <c r="F15" s="382">
        <f>E15/12</f>
        <v>2837.9629629629621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35143.35</v>
      </c>
      <c r="F32" s="421">
        <f>E32/12</f>
        <v>2928.6124999999997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7028.67</v>
      </c>
      <c r="F33" s="421">
        <f>E33/12</f>
        <v>585.72249999999997</v>
      </c>
      <c r="G33" s="420">
        <f>IF($D$27=0,0,E33/$D$27)</f>
        <v>3.6875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6</v>
      </c>
      <c r="E36" s="420">
        <f>+E35*D36</f>
        <v>4800</v>
      </c>
      <c r="F36" s="421">
        <f>E36/12</f>
        <v>400</v>
      </c>
      <c r="G36" s="420">
        <f>IF($D$27=0,0,E36/$D$27)</f>
        <v>2.5182573659027954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170200</v>
      </c>
      <c r="E37" s="420">
        <f>D37/D14</f>
        <v>24381.825396825392</v>
      </c>
      <c r="F37" s="421">
        <f>E37/12</f>
        <v>2031.8187830687827</v>
      </c>
      <c r="G37" s="420">
        <f>IF($D$27=0,0,E37/$D$27)</f>
        <v>12.791606541606539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12190.912698412696</v>
      </c>
      <c r="F38" s="421">
        <f>E38/12</f>
        <v>1015.9093915343914</v>
      </c>
      <c r="G38" s="420">
        <f>IF($D$27=0,0,E38/$D$27)</f>
        <v>6.3958032708032695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83544.758095238081</v>
      </c>
      <c r="F40" s="457">
        <f>E40/12</f>
        <v>6962.0631746031731</v>
      </c>
      <c r="G40" s="456">
        <f>IF($D$27=0,0,E40/$D$27)</f>
        <v>43.830667178312602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117600.31365079363</v>
      </c>
      <c r="F43" s="476">
        <f>E43/12</f>
        <v>9800.0261375661357</v>
      </c>
      <c r="G43" s="477">
        <f>IF($D$27=0,0,E43/$D$27)</f>
        <v>61.697470017414609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6871.4136375661365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11112.940703541706</v>
      </c>
      <c r="F49" s="510"/>
      <c r="G49" s="511">
        <f>IF($D$27=0,0,E49/$D$27)</f>
        <v>5.8302593299031029</v>
      </c>
      <c r="H49" s="512">
        <f>IF($G$64=0,0,G49/$G$64)</f>
        <v>6.9999999999999993E-2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9684.1340416577714</v>
      </c>
      <c r="F50" s="518"/>
      <c r="G50" s="519">
        <f>IF($D$27=0,0,E50/$D$27)</f>
        <v>5.0806545589155609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138397.3883959931</v>
      </c>
      <c r="F51" s="523"/>
      <c r="G51" s="523">
        <f>IF($D$27=0,0,E51/$D$27)</f>
        <v>72.608383906233271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871.5720637491994</v>
      </c>
      <c r="F54" s="529"/>
      <c r="G54" s="532">
        <f>IF(E54=0,0,E54/$D$27)</f>
        <v>0.45725891030240046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2421.0335104144428</v>
      </c>
      <c r="F55" s="529"/>
      <c r="G55" s="532">
        <f>IF(E55=0,0,E55/$D$27)</f>
        <v>1.2701636397288902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3292.6055741636419</v>
      </c>
      <c r="F56" s="523"/>
      <c r="G56" s="536">
        <f>IF(E56=0,0,E56/$D$27)</f>
        <v>1.7274225500312903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7413.9190122199661</v>
      </c>
      <c r="F58" s="541"/>
      <c r="G58" s="532">
        <f>IF(E58=0,0,E58/$D$27)</f>
        <v>3.8896158672353556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1714.5679942607203</v>
      </c>
      <c r="F59" s="541"/>
      <c r="G59" s="532">
        <f>IF(E59=0,0,E59/$D$27)</f>
        <v>0.89952572518505014</v>
      </c>
      <c r="H59" s="512">
        <f t="shared" si="0"/>
        <v>1.0799999999999999E-2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7937.8147882440753</v>
      </c>
      <c r="F60" s="541"/>
      <c r="G60" s="532">
        <f>IF(E60=0,0,E60/$D$27)</f>
        <v>4.1644709499307879</v>
      </c>
      <c r="H60" s="512">
        <f t="shared" si="0"/>
        <v>0.05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17066.301794724761</v>
      </c>
      <c r="F61" s="523"/>
      <c r="G61" s="536">
        <f>SUM(G58:G60)</f>
        <v>8.9536125423511947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158756.29576488151</v>
      </c>
      <c r="F63" s="536">
        <f>E63/12</f>
        <v>13229.691313740126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83.289418998615758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75.168700646250713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250</v>
      </c>
      <c r="B5" s="339" t="s">
        <v>260</v>
      </c>
      <c r="C5" s="767" t="str">
        <f>LOOKUP(A5,'Banco Dados Máquinas'!$A$3:$B$25,'Banco Dados Máquinas'!$B$3:$B$25)</f>
        <v>Caminhão leve tipo 3/4 - 02 eixos, potência 150 cv PBT 8.250 kg, dotado de varredeira de sucção, cap.  4m³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320000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30</v>
      </c>
      <c r="E12" s="367">
        <f>+E8*D12/100</f>
        <v>96000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25600</v>
      </c>
      <c r="F13" s="377"/>
      <c r="G13" s="367">
        <f>IF($D$27=0,0,E13/$D$27)</f>
        <v>13.430705951481576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6.295643414756988</v>
      </c>
      <c r="E14" s="367">
        <f>IF(D14=0,0,+((E8+E9+E10+E11)-E12)/D14)</f>
        <v>35580.160000000003</v>
      </c>
      <c r="F14" s="379">
        <f>E14/12</f>
        <v>2965.0133333333338</v>
      </c>
      <c r="G14" s="367">
        <f>IF($D$27=0,0,E14/$D$27)</f>
        <v>18.666666666666668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61180.160000000003</v>
      </c>
      <c r="F15" s="382">
        <f>E15/12</f>
        <v>5098.3466666666673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12000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75.547720977083856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10.416666666666666</v>
      </c>
      <c r="E32" s="420">
        <f>+D32*D27*E31</f>
        <v>58572.249999999993</v>
      </c>
      <c r="F32" s="421">
        <f>E32/12</f>
        <v>4881.020833333333</v>
      </c>
      <c r="G32" s="420">
        <f>IF($D$27=0,0,E32/$D$27)</f>
        <v>30.729166666666664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11714.449999999999</v>
      </c>
      <c r="F33" s="421">
        <f>E33/12</f>
        <v>976.20416666666654</v>
      </c>
      <c r="G33" s="420">
        <f>IF($D$27=0,0,E33/$D$27)</f>
        <v>6.145833333333333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12</v>
      </c>
      <c r="E36" s="420">
        <f>+E35*D36</f>
        <v>9600</v>
      </c>
      <c r="F36" s="421">
        <f>E36/12</f>
        <v>800</v>
      </c>
      <c r="G36" s="420">
        <f>IF($D$27=0,0,E36/$D$27)</f>
        <v>5.0365147318055907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315200</v>
      </c>
      <c r="E37" s="420">
        <f>D37/D14</f>
        <v>50066.368000000002</v>
      </c>
      <c r="F37" s="421">
        <f>E37/12</f>
        <v>4172.1973333333335</v>
      </c>
      <c r="G37" s="420">
        <f>IF($D$27=0,0,E37/$D$27)</f>
        <v>26.266666666666669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25033.183999999997</v>
      </c>
      <c r="F38" s="421">
        <f>E38/12</f>
        <v>2086.0986666666663</v>
      </c>
      <c r="G38" s="420">
        <f>IF($D$27=0,0,E38/$D$27)</f>
        <v>13.133333333333333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154986.25200000001</v>
      </c>
      <c r="F40" s="457">
        <f>E40/12</f>
        <v>12915.521000000001</v>
      </c>
      <c r="G40" s="456">
        <f>IF($D$27=0,0,E40/$D$27)</f>
        <v>81.311514731805602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216166.41200000001</v>
      </c>
      <c r="F43" s="476">
        <f>E43/12</f>
        <v>18013.867666666669</v>
      </c>
      <c r="G43" s="477">
        <f>IF($D$27=0,0,E43/$D$27)</f>
        <v>113.40888734995384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13132.846833333337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20427.194826934501</v>
      </c>
      <c r="F49" s="510"/>
      <c r="G49" s="511">
        <f>IF($D$27=0,0,E49/$D$27)</f>
        <v>10.716861216179018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17800.841206328634</v>
      </c>
      <c r="F50" s="518"/>
      <c r="G50" s="519">
        <f>IF($D$27=0,0,E50/$D$27)</f>
        <v>9.338979059813143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254394.44803326312</v>
      </c>
      <c r="F51" s="523"/>
      <c r="G51" s="523">
        <f>IF($D$27=0,0,E51/$D$27)</f>
        <v>133.46472762594598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1602.075708569577</v>
      </c>
      <c r="F54" s="529"/>
      <c r="G54" s="532">
        <f>IF(E54=0,0,E54/$D$27)</f>
        <v>0.84050811538318282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4450.2103015821585</v>
      </c>
      <c r="F55" s="529"/>
      <c r="G55" s="532">
        <f>IF(E55=0,0,E55/$D$27)</f>
        <v>2.3347447649532858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6052.2860101517354</v>
      </c>
      <c r="F56" s="523"/>
      <c r="G56" s="536">
        <f>IF(E56=0,0,E56/$D$27)</f>
        <v>3.1752528803364681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13627.857120254872</v>
      </c>
      <c r="F58" s="541"/>
      <c r="G58" s="532">
        <f>IF(E58=0,0,E58/$D$27)</f>
        <v>7.1496774113651433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3151.6243447270372</v>
      </c>
      <c r="F59" s="541"/>
      <c r="G59" s="532">
        <f>IF(E59=0,0,E59/$D$27)</f>
        <v>1.6534585876390484</v>
      </c>
      <c r="H59" s="512">
        <f t="shared" si="0"/>
        <v>1.0800000000000001E-2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14590.853447810357</v>
      </c>
      <c r="F60" s="541"/>
      <c r="G60" s="532">
        <f>IF(E60=0,0,E60/$D$27)</f>
        <v>7.6549008686992979</v>
      </c>
      <c r="H60" s="512">
        <f t="shared" si="0"/>
        <v>0.05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31370.334912792267</v>
      </c>
      <c r="F61" s="523"/>
      <c r="G61" s="536">
        <f>SUM(G58:G60)</f>
        <v>16.458036867703491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291817.06895620713</v>
      </c>
      <c r="F63" s="536">
        <f>E63/12</f>
        <v>24318.089079683927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153.09801737398595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138.17096068002232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251</v>
      </c>
      <c r="B5" s="339" t="s">
        <v>260</v>
      </c>
      <c r="C5" s="767" t="str">
        <f>LOOKUP(A5,'Banco Dados Máquinas'!$A$3:$B$25,'Banco Dados Máquinas'!$B$3:$B$25)</f>
        <v>Trator de Esteiras (tipo D7 ou similar)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393000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78600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31440</v>
      </c>
      <c r="F13" s="377"/>
      <c r="G13" s="367">
        <f>IF($D$27=0,0,E13/$D$27)</f>
        <v>20.603963510537906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8.847121736395092</v>
      </c>
      <c r="E14" s="367">
        <f>IF(D14=0,0,+((E8+E9+E10+E11)-E12)/D14)</f>
        <v>35536.981333333337</v>
      </c>
      <c r="F14" s="379">
        <f>E14/12</f>
        <v>2961.4151111111114</v>
      </c>
      <c r="G14" s="367">
        <f>IF($D$27=0,0,E14/$D$27)</f>
        <v>23.288888888888891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66976.98133333333</v>
      </c>
      <c r="F15" s="382">
        <f>E15/12</f>
        <v>5581.4151111111105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13500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106.1654608367411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16</v>
      </c>
      <c r="E32" s="420">
        <f>+D32*D27*E31</f>
        <v>72023.424000000014</v>
      </c>
      <c r="F32" s="421">
        <f>E32/12</f>
        <v>6001.9520000000011</v>
      </c>
      <c r="G32" s="420">
        <f>IF($D$27=0,0,E32/$D$27)</f>
        <v>47.20000000000001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14404.684800000003</v>
      </c>
      <c r="F33" s="421">
        <f>E33/12</f>
        <v>1200.3904000000002</v>
      </c>
      <c r="G33" s="420">
        <f>IF($D$27=0,0,E33/$D$27)</f>
        <v>9.4400000000000013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2</v>
      </c>
      <c r="E35" s="420">
        <f>LOOKUP(A5,'Banco Dados Máquinas'!$A$3:$A$25,'Banco Dados Máquinas'!$L$3:$L$25)</f>
        <v>14500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2</v>
      </c>
      <c r="E36" s="420">
        <f>+E35*D36</f>
        <v>29000</v>
      </c>
      <c r="F36" s="421">
        <f>E36/12</f>
        <v>2416.6666666666665</v>
      </c>
      <c r="G36" s="420">
        <f>IF($D$27=0,0,E36/$D$27)</f>
        <v>19.004928174478348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364000</v>
      </c>
      <c r="E37" s="420">
        <f>D37/D14</f>
        <v>41143.32444444445</v>
      </c>
      <c r="F37" s="421">
        <f>E37/12</f>
        <v>3428.6103703703707</v>
      </c>
      <c r="G37" s="420">
        <f>IF($D$27=0,0,E37/$D$27)</f>
        <v>26.962962962962965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15</v>
      </c>
      <c r="E38" s="420">
        <f>E37*D38/100</f>
        <v>6171.4986666666673</v>
      </c>
      <c r="F38" s="421">
        <f>E38/12</f>
        <v>514.29155555555565</v>
      </c>
      <c r="G38" s="420">
        <f>IF($D$27=0,0,E38/$D$27)</f>
        <v>4.0444444444444443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162742.93191111114</v>
      </c>
      <c r="F40" s="457">
        <f>E40/12</f>
        <v>13561.910992592595</v>
      </c>
      <c r="G40" s="456">
        <f>IF($D$27=0,0,E40/$D$27)</f>
        <v>106.65233558188577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229719.91324444447</v>
      </c>
      <c r="F43" s="476">
        <f>E43/12</f>
        <v>19143.326103703705</v>
      </c>
      <c r="G43" s="477">
        <f>IF($D$27=0,0,E43/$D$27)</f>
        <v>150.54518798131255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13141.374103703703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21707.967394447747</v>
      </c>
      <c r="F49" s="510"/>
      <c r="G49" s="511">
        <f>IF($D$27=0,0,E49/$D$27)</f>
        <v>14.226150384324045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18916.943015161603</v>
      </c>
      <c r="F50" s="518"/>
      <c r="G50" s="519">
        <f>IF($D$27=0,0,E50/$D$27)</f>
        <v>12.397073906339521</v>
      </c>
      <c r="H50" s="512">
        <f>IF($G$64=0,0,G50/$G$64)</f>
        <v>6.0999999999999992E-2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270344.82365405379</v>
      </c>
      <c r="F51" s="523"/>
      <c r="G51" s="523">
        <f>IF($D$27=0,0,E51/$D$27)</f>
        <v>177.16841227197611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1702.5248713645442</v>
      </c>
      <c r="F54" s="529"/>
      <c r="G54" s="532">
        <f>IF(E54=0,0,E54/$D$27)</f>
        <v>1.1157366515705569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4729.2357537904008</v>
      </c>
      <c r="F55" s="529"/>
      <c r="G55" s="532">
        <f>IF(E55=0,0,E55/$D$27)</f>
        <v>3.0992684765848804</v>
      </c>
      <c r="H55" s="512">
        <f t="shared" si="0"/>
        <v>1.5249999999999998E-2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6431.7606251549441</v>
      </c>
      <c r="F56" s="523"/>
      <c r="G56" s="536">
        <f>IF(E56=0,0,E56/$D$27)</f>
        <v>4.215005128155437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14482.315390295851</v>
      </c>
      <c r="F58" s="541"/>
      <c r="G58" s="532">
        <f>IF(E58=0,0,E58/$D$27)</f>
        <v>9.4908746135418962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3349.2292551433666</v>
      </c>
      <c r="F59" s="541"/>
      <c r="G59" s="532">
        <f>IF(E59=0,0,E59/$D$27)</f>
        <v>2.194891773581424</v>
      </c>
      <c r="H59" s="512">
        <f t="shared" si="0"/>
        <v>1.0800000000000001E-2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15505.690996034104</v>
      </c>
      <c r="F60" s="541"/>
      <c r="G60" s="532">
        <f>IF(E60=0,0,E60/$D$27)</f>
        <v>10.161535988802887</v>
      </c>
      <c r="H60" s="512">
        <f t="shared" si="0"/>
        <v>4.9999999999999996E-2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33337.235641473322</v>
      </c>
      <c r="F61" s="523"/>
      <c r="G61" s="536">
        <f>SUM(G58:G60)</f>
        <v>21.847302375926205</v>
      </c>
      <c r="H61" s="537">
        <f t="shared" si="0"/>
        <v>0.10749999999999998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310113.81992068206</v>
      </c>
      <c r="F63" s="536">
        <f>E63/12</f>
        <v>25842.818326723504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203.23071977605775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146.83419503820173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S46" sqref="S46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252</v>
      </c>
      <c r="B5" s="339" t="s">
        <v>260</v>
      </c>
      <c r="C5" s="767" t="str">
        <f>LOOKUP(A5,'Banco Dados Máquinas'!$A$3:$B$25,'Banco Dados Máquinas'!$B$3:$B$25)</f>
        <v>Caminhão Pipa 7.000l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95000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30</v>
      </c>
      <c r="E12" s="367">
        <f>+E8*D12/100</f>
        <v>28500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7600</v>
      </c>
      <c r="F13" s="377"/>
      <c r="G13" s="367">
        <f>IF($D$27=0,0,E13/$D$27)</f>
        <v>3.9872408293460926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7.0825988416016123</v>
      </c>
      <c r="E14" s="367">
        <f>IF(D14=0,0,+((E8+E9+E10+E11)-E12)/D14)</f>
        <v>9389.2088888888884</v>
      </c>
      <c r="F14" s="379">
        <f>E14/12</f>
        <v>782.43407407407403</v>
      </c>
      <c r="G14" s="367">
        <f>IF($D$27=0,0,E14/$D$27)</f>
        <v>4.9259259259259256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16989.20888888889</v>
      </c>
      <c r="F15" s="382">
        <f>E15/12</f>
        <v>1415.7674074074075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13500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84.991186099219348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7.5</v>
      </c>
      <c r="E32" s="420">
        <f>+D32*D27*E31</f>
        <v>42172.02</v>
      </c>
      <c r="F32" s="421">
        <f>E32/12</f>
        <v>3514.3349999999996</v>
      </c>
      <c r="G32" s="420">
        <f>IF($D$27=0,0,E32/$D$27)</f>
        <v>22.125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8434.4040000000005</v>
      </c>
      <c r="F33" s="421">
        <f>E33/12</f>
        <v>702.86700000000008</v>
      </c>
      <c r="G33" s="420">
        <f>IF($D$27=0,0,E33/$D$27)</f>
        <v>4.4250000000000007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12</v>
      </c>
      <c r="E36" s="420">
        <f>+E35*D36</f>
        <v>9600</v>
      </c>
      <c r="F36" s="421">
        <f>E36/12</f>
        <v>800</v>
      </c>
      <c r="G36" s="420">
        <f>IF($D$27=0,0,E36/$D$27)</f>
        <v>5.0365147318055907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90200</v>
      </c>
      <c r="E37" s="420">
        <f>D37/D14</f>
        <v>12735.438222222221</v>
      </c>
      <c r="F37" s="421">
        <f>E37/12</f>
        <v>1061.2865185185185</v>
      </c>
      <c r="G37" s="420">
        <f>IF($D$27=0,0,E37/$D$27)</f>
        <v>6.6814814814814811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6367.7191111111106</v>
      </c>
      <c r="F38" s="421">
        <f>E38/12</f>
        <v>530.64325925925925</v>
      </c>
      <c r="G38" s="420">
        <f>IF($D$27=0,0,E38/$D$27)</f>
        <v>3.3407407407407406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79309.581333333335</v>
      </c>
      <c r="F40" s="457">
        <f>E40/12</f>
        <v>6609.1317777777776</v>
      </c>
      <c r="G40" s="456">
        <f>IF($D$27=0,0,E40/$D$27)</f>
        <v>41.608736954027819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96298.790222222218</v>
      </c>
      <c r="F43" s="476">
        <f>E43/12</f>
        <v>8024.8991851851852</v>
      </c>
      <c r="G43" s="477">
        <f>IF($D$27=0,0,E43/$D$27)</f>
        <v>50.521903709299828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4510.5641851851851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9099.9990760240235</v>
      </c>
      <c r="F49" s="510"/>
      <c r="G49" s="511">
        <f>IF($D$27=0,0,E49/$D$27)</f>
        <v>4.7741957714387766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7929.9991948209336</v>
      </c>
      <c r="F50" s="518"/>
      <c r="G50" s="519">
        <f>IF($D$27=0,0,E50/$D$27)</f>
        <v>4.1603706008252193</v>
      </c>
      <c r="H50" s="512">
        <f>IF($G$64=0,0,G50/$G$64)</f>
        <v>6.0999999999999992E-2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113328.78849306717</v>
      </c>
      <c r="F51" s="523"/>
      <c r="G51" s="523">
        <f>IF($D$27=0,0,E51/$D$27)</f>
        <v>59.456470081563822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713.69992753388397</v>
      </c>
      <c r="F54" s="529"/>
      <c r="G54" s="532">
        <f>IF(E54=0,0,E54/$D$27)</f>
        <v>0.3744333540742697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1982.4997987052334</v>
      </c>
      <c r="F55" s="529"/>
      <c r="G55" s="532">
        <f>IF(E55=0,0,E55/$D$27)</f>
        <v>1.0400926502063048</v>
      </c>
      <c r="H55" s="512">
        <f t="shared" si="0"/>
        <v>1.5249999999999998E-2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2696.1997262391174</v>
      </c>
      <c r="F56" s="523"/>
      <c r="G56" s="536">
        <f>IF(E56=0,0,E56/$D$27)</f>
        <v>1.4145260042805745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6070.999383576027</v>
      </c>
      <c r="F58" s="541"/>
      <c r="G58" s="532">
        <f>IF(E58=0,0,E58/$D$27)</f>
        <v>3.1850706075170123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1403.9998574437066</v>
      </c>
      <c r="F59" s="541"/>
      <c r="G59" s="532">
        <f>IF(E59=0,0,E59/$D$27)</f>
        <v>0.73659020473626846</v>
      </c>
      <c r="H59" s="512">
        <f t="shared" si="0"/>
        <v>1.0800000000000001E-2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6499.9993400171597</v>
      </c>
      <c r="F60" s="541"/>
      <c r="G60" s="532">
        <f>IF(E60=0,0,E60/$D$27)</f>
        <v>3.4101398367419837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13974.998581036893</v>
      </c>
      <c r="F61" s="523"/>
      <c r="G61" s="536">
        <f>SUM(G58:G60)</f>
        <v>7.3318006489952641</v>
      </c>
      <c r="H61" s="537">
        <f t="shared" si="0"/>
        <v>0.1075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129999.98680034318</v>
      </c>
      <c r="F63" s="536">
        <f>E63/12</f>
        <v>10833.332233361931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68.202796734839666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61.553024053192793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Q40"/>
  <sheetViews>
    <sheetView showGridLines="0" workbookViewId="0">
      <selection activeCell="L8" sqref="L8"/>
    </sheetView>
  </sheetViews>
  <sheetFormatPr defaultColWidth="11.42578125" defaultRowHeight="15.75"/>
  <cols>
    <col min="1" max="1" width="7.42578125" style="74" customWidth="1"/>
    <col min="2" max="2" width="22.5703125" style="74" customWidth="1"/>
    <col min="3" max="3" width="13" style="74" customWidth="1"/>
    <col min="4" max="4" width="13.85546875" style="74" customWidth="1"/>
    <col min="5" max="5" width="19.140625" style="74" customWidth="1"/>
    <col min="6" max="7" width="13" style="100" customWidth="1"/>
    <col min="8" max="8" width="11.42578125" style="74" customWidth="1"/>
    <col min="9" max="9" width="10.7109375" style="74" customWidth="1"/>
    <col min="10" max="10" width="11.42578125" style="74" customWidth="1"/>
    <col min="11" max="11" width="11.7109375" style="74" customWidth="1"/>
    <col min="12" max="17" width="11.42578125" style="74" customWidth="1"/>
    <col min="18" max="16384" width="11.42578125" style="75"/>
  </cols>
  <sheetData>
    <row r="1" spans="1:7" s="13" customFormat="1" ht="18" customHeight="1">
      <c r="A1" s="674" t="s">
        <v>32</v>
      </c>
      <c r="B1" s="675"/>
      <c r="C1" s="675"/>
      <c r="D1" s="675"/>
      <c r="E1" s="675"/>
      <c r="F1" s="675"/>
      <c r="G1" s="675"/>
    </row>
    <row r="2" spans="1:7" s="13" customFormat="1" ht="9" customHeight="1" thickBot="1">
      <c r="A2" s="676"/>
      <c r="B2" s="676"/>
      <c r="C2" s="676"/>
      <c r="D2" s="676"/>
      <c r="E2" s="676"/>
      <c r="F2" s="676"/>
      <c r="G2" s="676"/>
    </row>
    <row r="3" spans="1:7" s="74" customFormat="1">
      <c r="A3" s="677" t="s">
        <v>1</v>
      </c>
      <c r="B3" s="678" t="s">
        <v>2</v>
      </c>
      <c r="C3" s="678"/>
      <c r="D3" s="678"/>
      <c r="E3" s="190" t="s">
        <v>3</v>
      </c>
      <c r="F3" s="189"/>
      <c r="G3" s="189" t="s">
        <v>45</v>
      </c>
    </row>
    <row r="4" spans="1:7" s="74" customFormat="1">
      <c r="A4" s="671" t="s">
        <v>52</v>
      </c>
      <c r="B4" s="671"/>
      <c r="C4" s="671"/>
      <c r="D4" s="671"/>
      <c r="E4" s="671"/>
      <c r="F4" s="671"/>
      <c r="G4" s="671"/>
    </row>
    <row r="5" spans="1:7" s="74" customFormat="1">
      <c r="A5" s="105">
        <v>1</v>
      </c>
      <c r="B5" s="106" t="s">
        <v>49</v>
      </c>
      <c r="C5" s="107"/>
      <c r="D5" s="107"/>
      <c r="E5" s="107"/>
      <c r="F5" s="108"/>
      <c r="G5" s="108">
        <v>0.2</v>
      </c>
    </row>
    <row r="6" spans="1:7" s="74" customFormat="1">
      <c r="A6" s="77">
        <v>2</v>
      </c>
      <c r="B6" s="125" t="s">
        <v>76</v>
      </c>
      <c r="C6" s="126">
        <v>1.4999999999999999E-2</v>
      </c>
      <c r="D6" s="127"/>
      <c r="E6" s="127"/>
      <c r="F6" s="127"/>
      <c r="G6" s="126">
        <v>1.4999999999999999E-2</v>
      </c>
    </row>
    <row r="7" spans="1:7" s="74" customFormat="1" ht="16.5">
      <c r="A7" s="77">
        <v>3</v>
      </c>
      <c r="B7" s="125" t="s">
        <v>77</v>
      </c>
      <c r="C7" s="126">
        <v>0.01</v>
      </c>
      <c r="D7" s="124"/>
      <c r="E7" s="127"/>
      <c r="F7" s="127"/>
      <c r="G7" s="126">
        <v>0.01</v>
      </c>
    </row>
    <row r="8" spans="1:7" s="74" customFormat="1">
      <c r="A8" s="77">
        <v>4</v>
      </c>
      <c r="B8" s="125" t="s">
        <v>4</v>
      </c>
      <c r="C8" s="126">
        <v>6.0000000000000001E-3</v>
      </c>
      <c r="D8" s="127"/>
      <c r="E8" s="127"/>
      <c r="F8" s="127"/>
      <c r="G8" s="126">
        <v>6.0000000000000001E-3</v>
      </c>
    </row>
    <row r="9" spans="1:7" s="74" customFormat="1">
      <c r="A9" s="77">
        <v>5</v>
      </c>
      <c r="B9" s="125" t="s">
        <v>47</v>
      </c>
      <c r="C9" s="126">
        <v>2.5000000000000001E-2</v>
      </c>
      <c r="D9" s="127"/>
      <c r="E9" s="127"/>
      <c r="F9" s="127"/>
      <c r="G9" s="126">
        <v>2.5000000000000001E-2</v>
      </c>
    </row>
    <row r="10" spans="1:7" s="74" customFormat="1">
      <c r="A10" s="77">
        <v>6</v>
      </c>
      <c r="B10" s="83" t="s">
        <v>46</v>
      </c>
      <c r="C10" s="84"/>
      <c r="D10" s="84"/>
      <c r="E10" s="84"/>
      <c r="F10" s="108"/>
      <c r="G10" s="96">
        <v>0</v>
      </c>
    </row>
    <row r="11" spans="1:7" s="74" customFormat="1">
      <c r="A11" s="77">
        <v>7</v>
      </c>
      <c r="B11" s="83" t="s">
        <v>5</v>
      </c>
      <c r="C11" s="84"/>
      <c r="D11" s="84"/>
      <c r="E11" s="84"/>
      <c r="F11" s="108"/>
      <c r="G11" s="96">
        <v>2E-3</v>
      </c>
    </row>
    <row r="12" spans="1:7" s="74" customFormat="1">
      <c r="A12" s="77">
        <v>8</v>
      </c>
      <c r="B12" s="83" t="s">
        <v>51</v>
      </c>
      <c r="C12" s="84"/>
      <c r="D12" s="84"/>
      <c r="E12" s="84"/>
      <c r="F12" s="96"/>
      <c r="G12" s="96">
        <v>0.03</v>
      </c>
    </row>
    <row r="13" spans="1:7" s="74" customFormat="1">
      <c r="A13" s="77">
        <v>9</v>
      </c>
      <c r="B13" s="83" t="s">
        <v>6</v>
      </c>
      <c r="C13" s="84"/>
      <c r="D13" s="84"/>
      <c r="E13" s="84"/>
      <c r="F13" s="96"/>
      <c r="G13" s="96">
        <v>0</v>
      </c>
    </row>
    <row r="14" spans="1:7" s="74" customFormat="1" ht="16.5" thickBot="1">
      <c r="A14" s="77">
        <v>10</v>
      </c>
      <c r="B14" s="85" t="s">
        <v>50</v>
      </c>
      <c r="C14" s="86"/>
      <c r="D14" s="86"/>
      <c r="E14" s="86"/>
      <c r="F14" s="97"/>
      <c r="G14" s="97">
        <v>0.08</v>
      </c>
    </row>
    <row r="15" spans="1:7" s="74" customFormat="1" ht="15" customHeight="1">
      <c r="A15" s="79"/>
      <c r="B15" s="679"/>
      <c r="C15" s="680"/>
      <c r="D15" s="680"/>
      <c r="E15" s="680" t="s">
        <v>7</v>
      </c>
      <c r="F15" s="98"/>
      <c r="G15" s="98">
        <f>SUM(G5:G14)</f>
        <v>0.36800000000000005</v>
      </c>
    </row>
    <row r="16" spans="1:7" s="74" customFormat="1" ht="15.75" customHeight="1">
      <c r="A16" s="671" t="s">
        <v>53</v>
      </c>
      <c r="B16" s="671"/>
      <c r="C16" s="671"/>
      <c r="D16" s="671"/>
      <c r="E16" s="671"/>
      <c r="F16" s="671"/>
      <c r="G16" s="671"/>
    </row>
    <row r="17" spans="1:9" s="74" customFormat="1">
      <c r="A17" s="76">
        <v>11</v>
      </c>
      <c r="B17" s="81" t="s">
        <v>64</v>
      </c>
      <c r="C17" s="82"/>
      <c r="D17" s="82"/>
      <c r="E17" s="82"/>
      <c r="F17" s="129"/>
      <c r="G17" s="129">
        <f>1/12</f>
        <v>8.3333333333333329E-2</v>
      </c>
    </row>
    <row r="18" spans="1:9" s="74" customFormat="1">
      <c r="A18" s="77">
        <v>12</v>
      </c>
      <c r="B18" s="83" t="s">
        <v>65</v>
      </c>
      <c r="C18" s="84"/>
      <c r="D18" s="84"/>
      <c r="E18" s="84"/>
      <c r="F18" s="109"/>
      <c r="G18" s="109">
        <f>(1/12)/3</f>
        <v>2.7777777777777776E-2</v>
      </c>
    </row>
    <row r="19" spans="1:9" s="74" customFormat="1">
      <c r="A19" s="77">
        <v>13</v>
      </c>
      <c r="B19" s="83" t="s">
        <v>68</v>
      </c>
      <c r="C19" s="84"/>
      <c r="D19" s="84"/>
      <c r="E19" s="84"/>
      <c r="F19" s="128"/>
      <c r="G19" s="128"/>
    </row>
    <row r="20" spans="1:9" s="74" customFormat="1">
      <c r="A20" s="77">
        <v>14</v>
      </c>
      <c r="B20" s="83" t="s">
        <v>66</v>
      </c>
      <c r="C20" s="84"/>
      <c r="D20" s="84"/>
      <c r="E20" s="84"/>
      <c r="F20" s="109"/>
      <c r="G20" s="109">
        <f>SUM(G5:G13)*(G18+G17+G19)</f>
        <v>3.2000000000000001E-2</v>
      </c>
      <c r="H20" s="104"/>
      <c r="I20" s="104"/>
    </row>
    <row r="21" spans="1:9" s="74" customFormat="1">
      <c r="A21" s="77">
        <v>14</v>
      </c>
      <c r="B21" s="83" t="s">
        <v>67</v>
      </c>
      <c r="C21" s="84"/>
      <c r="D21" s="84"/>
      <c r="E21" s="84"/>
      <c r="F21" s="109"/>
      <c r="G21" s="109">
        <f>G14*(G17+G18+G19)</f>
        <v>8.8888888888888889E-3</v>
      </c>
    </row>
    <row r="22" spans="1:9" s="74" customFormat="1">
      <c r="A22" s="77">
        <v>16</v>
      </c>
      <c r="B22" s="83" t="s">
        <v>69</v>
      </c>
      <c r="C22" s="84"/>
      <c r="D22" s="84"/>
      <c r="E22" s="84"/>
      <c r="F22" s="102"/>
      <c r="G22" s="150">
        <f>5/500</f>
        <v>0.01</v>
      </c>
    </row>
    <row r="23" spans="1:9" s="74" customFormat="1">
      <c r="A23" s="77">
        <v>17</v>
      </c>
      <c r="B23" s="83" t="s">
        <v>70</v>
      </c>
      <c r="C23" s="84"/>
      <c r="D23" s="84"/>
      <c r="E23" s="84"/>
      <c r="F23" s="103"/>
      <c r="G23" s="103">
        <v>0.04</v>
      </c>
    </row>
    <row r="24" spans="1:9" s="74" customFormat="1">
      <c r="A24" s="77">
        <v>18</v>
      </c>
      <c r="B24" s="83" t="s">
        <v>60</v>
      </c>
      <c r="C24" s="84"/>
      <c r="D24" s="84"/>
      <c r="E24" s="84"/>
      <c r="F24" s="96"/>
      <c r="G24" s="101">
        <v>8.9999999999999993E-3</v>
      </c>
    </row>
    <row r="25" spans="1:9" s="74" customFormat="1">
      <c r="A25" s="77">
        <v>19</v>
      </c>
      <c r="B25" s="83" t="s">
        <v>71</v>
      </c>
      <c r="C25" s="84"/>
      <c r="D25" s="84"/>
      <c r="E25" s="84"/>
      <c r="F25" s="101"/>
      <c r="G25" s="101">
        <f>1/190</f>
        <v>5.263157894736842E-3</v>
      </c>
    </row>
    <row r="26" spans="1:9" s="74" customFormat="1">
      <c r="A26" s="77">
        <v>20</v>
      </c>
      <c r="B26" s="83" t="s">
        <v>8</v>
      </c>
      <c r="C26" s="84"/>
      <c r="D26" s="84"/>
      <c r="E26" s="84"/>
      <c r="F26" s="101"/>
      <c r="G26" s="101">
        <f>6/750</f>
        <v>8.0000000000000002E-3</v>
      </c>
    </row>
    <row r="27" spans="1:9" s="74" customFormat="1" ht="16.5" thickBot="1">
      <c r="A27" s="78">
        <v>21</v>
      </c>
      <c r="B27" s="85" t="s">
        <v>72</v>
      </c>
      <c r="C27" s="86"/>
      <c r="D27" s="86"/>
      <c r="E27" s="86"/>
      <c r="F27" s="149"/>
      <c r="G27" s="149">
        <f>SUM(G22:G26)*G15</f>
        <v>2.6592842105263158E-2</v>
      </c>
    </row>
    <row r="28" spans="1:9" s="74" customFormat="1" ht="16.5" thickBot="1">
      <c r="A28" s="681" t="s">
        <v>54</v>
      </c>
      <c r="B28" s="681"/>
      <c r="C28" s="681"/>
      <c r="D28" s="681"/>
      <c r="E28" s="681"/>
      <c r="F28" s="681"/>
      <c r="G28" s="681"/>
    </row>
    <row r="29" spans="1:9" s="74" customFormat="1">
      <c r="A29" s="80"/>
      <c r="B29" s="682"/>
      <c r="C29" s="683"/>
      <c r="D29" s="683"/>
      <c r="E29" s="683" t="s">
        <v>7</v>
      </c>
      <c r="F29" s="99"/>
      <c r="G29" s="99">
        <f>SUM(G17:G27)</f>
        <v>0.25085600000000002</v>
      </c>
    </row>
    <row r="30" spans="1:9" s="74" customFormat="1" ht="16.5" customHeight="1">
      <c r="A30" s="76">
        <v>22</v>
      </c>
      <c r="B30" s="81" t="s">
        <v>73</v>
      </c>
      <c r="C30" s="82"/>
      <c r="D30" s="82"/>
      <c r="E30" s="82"/>
      <c r="F30" s="95"/>
      <c r="G30" s="95">
        <f>1/12</f>
        <v>8.3333333333333329E-2</v>
      </c>
    </row>
    <row r="31" spans="1:9" s="74" customFormat="1">
      <c r="A31" s="77">
        <v>23</v>
      </c>
      <c r="B31" s="83" t="s">
        <v>66</v>
      </c>
      <c r="C31" s="84"/>
      <c r="D31" s="84"/>
      <c r="E31" s="84"/>
      <c r="F31" s="109"/>
      <c r="G31" s="109">
        <f>SUM(G5:G13)*G30</f>
        <v>2.4E-2</v>
      </c>
    </row>
    <row r="32" spans="1:9" s="74" customFormat="1" ht="16.5" thickBot="1">
      <c r="A32" s="78">
        <v>24</v>
      </c>
      <c r="B32" s="83" t="s">
        <v>67</v>
      </c>
      <c r="C32" s="86"/>
      <c r="D32" s="86"/>
      <c r="E32" s="86"/>
      <c r="F32" s="151"/>
      <c r="G32" s="151">
        <f>G14*G30</f>
        <v>6.6666666666666662E-3</v>
      </c>
    </row>
    <row r="33" spans="1:7" s="74" customFormat="1">
      <c r="A33" s="80"/>
      <c r="B33" s="682"/>
      <c r="C33" s="683"/>
      <c r="D33" s="683"/>
      <c r="E33" s="683" t="s">
        <v>7</v>
      </c>
      <c r="F33" s="99"/>
      <c r="G33" s="99">
        <f>SUM(G30:G32)</f>
        <v>0.114</v>
      </c>
    </row>
    <row r="34" spans="1:7" s="74" customFormat="1" ht="16.5" customHeight="1">
      <c r="A34" s="671" t="s">
        <v>55</v>
      </c>
      <c r="B34" s="671"/>
      <c r="C34" s="671"/>
      <c r="D34" s="671"/>
      <c r="E34" s="671"/>
      <c r="F34" s="671"/>
      <c r="G34" s="671"/>
    </row>
    <row r="35" spans="1:7" s="74" customFormat="1">
      <c r="A35" s="76">
        <v>25</v>
      </c>
      <c r="B35" s="81" t="s">
        <v>74</v>
      </c>
      <c r="C35" s="82"/>
      <c r="D35" s="82"/>
      <c r="E35" s="82"/>
      <c r="F35" s="95"/>
      <c r="G35" s="95">
        <f>(0.0833*1.1)/F40</f>
        <v>6.1086666666666671E-2</v>
      </c>
    </row>
    <row r="36" spans="1:7" s="74" customFormat="1" ht="15.75" customHeight="1">
      <c r="A36" s="77">
        <v>26</v>
      </c>
      <c r="B36" s="83" t="s">
        <v>67</v>
      </c>
      <c r="C36" s="84"/>
      <c r="D36" s="84"/>
      <c r="E36" s="84"/>
      <c r="F36" s="96"/>
      <c r="G36" s="96">
        <f>G35*G14</f>
        <v>4.8869333333333336E-3</v>
      </c>
    </row>
    <row r="37" spans="1:7" s="74" customFormat="1" ht="16.5" thickBot="1">
      <c r="A37" s="78">
        <v>27</v>
      </c>
      <c r="B37" s="85" t="s">
        <v>75</v>
      </c>
      <c r="C37" s="86"/>
      <c r="D37" s="86"/>
      <c r="E37" s="86"/>
      <c r="F37" s="110"/>
      <c r="G37" s="110">
        <f>0.5*(G14+G21+G32)</f>
        <v>4.777777777777778E-2</v>
      </c>
    </row>
    <row r="38" spans="1:7" s="74" customFormat="1" ht="16.5" thickBot="1">
      <c r="A38" s="80"/>
      <c r="B38" s="672"/>
      <c r="C38" s="673"/>
      <c r="D38" s="673"/>
      <c r="E38" s="673" t="s">
        <v>7</v>
      </c>
      <c r="F38" s="99"/>
      <c r="G38" s="99">
        <f>SUM(G35:G37)</f>
        <v>0.11375137777777779</v>
      </c>
    </row>
    <row r="39" spans="1:7" s="74" customFormat="1" ht="16.5" thickBot="1">
      <c r="A39" s="80"/>
      <c r="B39" s="672" t="s">
        <v>13</v>
      </c>
      <c r="C39" s="673"/>
      <c r="D39" s="673"/>
      <c r="E39" s="673"/>
      <c r="F39" s="99"/>
      <c r="G39" s="99">
        <f>G38+G33+G29+G15</f>
        <v>0.84660737777777784</v>
      </c>
    </row>
    <row r="40" spans="1:7" s="74" customFormat="1" ht="15" customHeight="1" thickBot="1">
      <c r="A40" s="136"/>
      <c r="B40" s="136"/>
      <c r="C40" s="136"/>
      <c r="D40" s="136"/>
      <c r="E40" s="136" t="s">
        <v>194</v>
      </c>
      <c r="F40" s="188">
        <v>1.5</v>
      </c>
      <c r="G40" s="137"/>
    </row>
  </sheetData>
  <mergeCells count="12">
    <mergeCell ref="A1:G1"/>
    <mergeCell ref="A2:G2"/>
    <mergeCell ref="A3:D3"/>
    <mergeCell ref="A4:G4"/>
    <mergeCell ref="B15:E15"/>
    <mergeCell ref="B38:E38"/>
    <mergeCell ref="B39:E39"/>
    <mergeCell ref="A16:G16"/>
    <mergeCell ref="A28:G28"/>
    <mergeCell ref="B29:E29"/>
    <mergeCell ref="B33:E33"/>
    <mergeCell ref="A34:G34"/>
  </mergeCells>
  <printOptions horizontalCentered="1"/>
  <pageMargins left="0" right="0" top="0.44" bottom="0.23622047244094491" header="0.17" footer="0.15748031496062992"/>
  <pageSetup paperSize="9" scale="95" fitToHeight="0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253</v>
      </c>
      <c r="B5" s="339" t="s">
        <v>260</v>
      </c>
      <c r="C5" s="767" t="str">
        <f>LOOKUP(A5,'Banco Dados Máquinas'!$A$3:$B$25,'Banco Dados Máquinas'!$B$3:$B$25)</f>
        <v>Roçadeira Manual motorização a gasolina Sthil Fs 220 ou similar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2200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440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176</v>
      </c>
      <c r="F13" s="377"/>
      <c r="G13" s="367">
        <f>IF($D$27=0,0,E13/$D$27)</f>
        <v>0.11534025374855825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4.3598615916955019</v>
      </c>
      <c r="E14" s="367">
        <f>IF(D14=0,0,+((E8+E9+E10+E11)-E12)/D14)</f>
        <v>403.68253968253964</v>
      </c>
      <c r="F14" s="379">
        <f>E14/12</f>
        <v>33.640211640211639</v>
      </c>
      <c r="G14" s="367">
        <f>IF($D$27=0,0,E14/$D$27)</f>
        <v>0.26455026455026454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579.68253968253964</v>
      </c>
      <c r="F15" s="382">
        <f>E15/12</f>
        <v>48.306878306878303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6652.8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52.318339100346023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354</v>
      </c>
      <c r="E31" s="437">
        <f>IF(D31="leve",' Banco de Dados'!C103,IF(D31="pesado",' Banco de Dados'!C100,IF(D31="Mistura",' Banco de Dados'!C104,0)))</f>
        <v>3.8870000000000005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1</v>
      </c>
      <c r="E32" s="420">
        <f>+D32*D27*E31</f>
        <v>5931.251040000001</v>
      </c>
      <c r="F32" s="421">
        <f>E32/12</f>
        <v>494.2709200000001</v>
      </c>
      <c r="G32" s="420">
        <f>IF($D$27=0,0,E32/$D$27)</f>
        <v>3.8870000000000005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1186.2502080000002</v>
      </c>
      <c r="F33" s="421">
        <f>E33/12</f>
        <v>98.854184000000018</v>
      </c>
      <c r="G33" s="420">
        <f>IF($D$27=0,0,E33/$D$27)</f>
        <v>0.77740000000000009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0</v>
      </c>
      <c r="E35" s="420">
        <f>LOOKUP(A5,'Banco Dados Máquinas'!$A$3:$A$25,'Banco Dados Máquinas'!$L$3:$L$25)</f>
        <v>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0</v>
      </c>
      <c r="E36" s="420">
        <f>+E35*D36</f>
        <v>0</v>
      </c>
      <c r="F36" s="421">
        <f>E36/12</f>
        <v>0</v>
      </c>
      <c r="G36" s="420">
        <f>IF($D$27=0,0,E36/$D$27)</f>
        <v>0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2200</v>
      </c>
      <c r="E37" s="420">
        <f>D37/D14</f>
        <v>504.60317460317458</v>
      </c>
      <c r="F37" s="421">
        <f>E37/12</f>
        <v>42.050264550264551</v>
      </c>
      <c r="G37" s="420">
        <f>IF($D$27=0,0,E37/$D$27)</f>
        <v>0.33068783068783064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200</v>
      </c>
      <c r="E38" s="420">
        <f>E37*D38/100</f>
        <v>1009.2063492063492</v>
      </c>
      <c r="F38" s="421">
        <f>E38/12</f>
        <v>84.100529100529101</v>
      </c>
      <c r="G38" s="420">
        <f>IF($D$27=0,0,E38/$D$27)</f>
        <v>0.66137566137566128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8631.3107718095252</v>
      </c>
      <c r="F40" s="457">
        <f>E40/12</f>
        <v>719.27589765079381</v>
      </c>
      <c r="G40" s="456">
        <f>IF($D$27=0,0,E40/$D$27)</f>
        <v>5.6564634920634926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9210.9933114920641</v>
      </c>
      <c r="F43" s="476">
        <f>E43/12</f>
        <v>767.58277595767197</v>
      </c>
      <c r="G43" s="477">
        <f>IF($D$27=0,0,E43/$D$27)</f>
        <v>6.0363540103623148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273.31185595767187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870.41623711383511</v>
      </c>
      <c r="F49" s="510"/>
      <c r="G49" s="511">
        <f>IF($D$27=0,0,E49/$D$27)</f>
        <v>0.57042062304303964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758.50557805634196</v>
      </c>
      <c r="F50" s="518"/>
      <c r="G50" s="519">
        <f>IF($D$27=0,0,E50/$D$27)</f>
        <v>0.49708082865179165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10839.915126662241</v>
      </c>
      <c r="F51" s="523"/>
      <c r="G51" s="523">
        <f>IF($D$27=0,0,E51/$D$27)</f>
        <v>7.1038554620571466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68.265502025070774</v>
      </c>
      <c r="F54" s="529"/>
      <c r="G54" s="532">
        <f>IF(E54=0,0,E54/$D$27)</f>
        <v>4.4737274578661244E-2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189.62639451408549</v>
      </c>
      <c r="F55" s="529"/>
      <c r="G55" s="532">
        <f>IF(E55=0,0,E55/$D$27)</f>
        <v>0.12427020716294791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257.89189653915622</v>
      </c>
      <c r="F56" s="523"/>
      <c r="G56" s="536">
        <f>IF(E56=0,0,E56/$D$27)</f>
        <v>0.16900748174160912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580.69197533165857</v>
      </c>
      <c r="F58" s="541"/>
      <c r="G58" s="532">
        <f>IF(E58=0,0,E58/$D$27)</f>
        <v>0.38055204423014216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134.29279086899172</v>
      </c>
      <c r="F59" s="541"/>
      <c r="G59" s="532">
        <f>IF(E59=0,0,E59/$D$27)</f>
        <v>8.8007753269497557E-2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621.72588365273941</v>
      </c>
      <c r="F60" s="541"/>
      <c r="G60" s="532">
        <f>IF(E60=0,0,E60/$D$27)</f>
        <v>0.40744330217359981</v>
      </c>
      <c r="H60" s="512">
        <f t="shared" si="0"/>
        <v>5.0000000000000017E-2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1336.7106498533897</v>
      </c>
      <c r="F61" s="523"/>
      <c r="G61" s="536">
        <f>SUM(G58:G60)</f>
        <v>0.87600309967323953</v>
      </c>
      <c r="H61" s="537">
        <f t="shared" si="0"/>
        <v>0.10750000000000003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12434.517673054786</v>
      </c>
      <c r="F63" s="536">
        <f>E63/12</f>
        <v>1036.2098060878989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8.1488660434719939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5.8875557164085164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6" sqref="F6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254</v>
      </c>
      <c r="B5" s="339" t="s">
        <v>260</v>
      </c>
      <c r="C5" s="767" t="str">
        <f>LOOKUP(A5,'Banco Dados Máquinas'!$A$3:$B$25,'Banco Dados Máquinas'!$B$3:$B$25)</f>
        <v xml:space="preserve">Cavalo com sistema Rollon Rolof com engate tipo julieta com duas caixas de 15 toneladas cada 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576000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115200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46080</v>
      </c>
      <c r="F13" s="377"/>
      <c r="G13" s="367">
        <f>IF($D$27=0,0,E13/$D$27)</f>
        <v>24.175270712666837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66011.428571428551</v>
      </c>
      <c r="F14" s="379">
        <f>E14/12</f>
        <v>5500.9523809523789</v>
      </c>
      <c r="G14" s="367">
        <f>IF($D$27=0,0,E14/$D$27)</f>
        <v>34.632034632034625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112091.42857142855</v>
      </c>
      <c r="F15" s="382">
        <f>E15/12</f>
        <v>9340.9523809523798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371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33.088235294117645</v>
      </c>
      <c r="E32" s="420">
        <f>+D32*D27*E31</f>
        <v>186053.0294117647</v>
      </c>
      <c r="F32" s="421">
        <f>E32/12</f>
        <v>15504.419117647058</v>
      </c>
      <c r="G32" s="420">
        <f>IF($D$27=0,0,E32/$D$27)</f>
        <v>97.610294117647058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93026.51470588235</v>
      </c>
      <c r="F33" s="421">
        <f>E33/12</f>
        <v>7752.2095588235288</v>
      </c>
      <c r="G33" s="420">
        <f>IF($D$27=0,0,E33/$D$27)</f>
        <v>48.805147058823529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22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11</v>
      </c>
      <c r="E36" s="420">
        <f>+E35*D36</f>
        <v>19800</v>
      </c>
      <c r="F36" s="421">
        <f>E36/12</f>
        <v>1650</v>
      </c>
      <c r="G36" s="420">
        <f>IF($D$27=0,0,E36/$D$27)</f>
        <v>10.387811634349031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536400</v>
      </c>
      <c r="E37" s="420">
        <f>D37/D14</f>
        <v>76841.428571428551</v>
      </c>
      <c r="F37" s="421">
        <f>E37/12</f>
        <v>6403.4523809523789</v>
      </c>
      <c r="G37" s="420">
        <f>IF($D$27=0,0,E37/$D$27)</f>
        <v>40.313852813852805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38420.714285714275</v>
      </c>
      <c r="F38" s="421">
        <f>E38/12</f>
        <v>3201.7261904761895</v>
      </c>
      <c r="G38" s="420">
        <f>IF($D$27=0,0,E38/$D$27)</f>
        <v>20.156926406926402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414141.68697478989</v>
      </c>
      <c r="F40" s="457">
        <f>E40/12</f>
        <v>34511.80724789916</v>
      </c>
      <c r="G40" s="456">
        <f>IF($D$27=0,0,E40/$D$27)</f>
        <v>217.27403203159884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526233.11554621847</v>
      </c>
      <c r="F43" s="476">
        <f>E43/12</f>
        <v>43852.759628851541</v>
      </c>
      <c r="G43" s="477">
        <f>IF($D$27=0,0,E43/$D$27)</f>
        <v>276.08133737630033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28348.340511204486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49727.736497968697</v>
      </c>
      <c r="F49" s="510"/>
      <c r="G49" s="511">
        <f>IF($D$27=0,0,E49/$D$27)</f>
        <v>26.089008067850614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43334.170376801289</v>
      </c>
      <c r="F50" s="518"/>
      <c r="G50" s="519">
        <f>IF($D$27=0,0,E50/$D$27)</f>
        <v>22.734707030555533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619295.02242098842</v>
      </c>
      <c r="F51" s="523"/>
      <c r="G51" s="523">
        <f>IF($D$27=0,0,E51/$D$27)</f>
        <v>324.90505247470645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3900.0753339121156</v>
      </c>
      <c r="F54" s="529"/>
      <c r="G54" s="532">
        <f>IF(E54=0,0,E54/$D$27)</f>
        <v>2.0461236327499979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10833.542594200322</v>
      </c>
      <c r="F55" s="529"/>
      <c r="G55" s="532">
        <f>IF(E55=0,0,E55/$D$27)</f>
        <v>5.6836767576388834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14733.617928112437</v>
      </c>
      <c r="F56" s="523"/>
      <c r="G56" s="536">
        <f>IF(E56=0,0,E56/$D$27)</f>
        <v>7.7298003903888803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33175.504206501966</v>
      </c>
      <c r="F58" s="541"/>
      <c r="G58" s="532">
        <f>IF(E58=0,0,E58/$D$27)</f>
        <v>17.405095382408906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7672.2793454008843</v>
      </c>
      <c r="F59" s="541"/>
      <c r="G59" s="532">
        <f>IF(E59=0,0,E59/$D$27)</f>
        <v>4.025161244754095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35519.811784263351</v>
      </c>
      <c r="F60" s="541"/>
      <c r="G60" s="532">
        <f>IF(E60=0,0,E60/$D$27)</f>
        <v>18.635005762750438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76367.59533616621</v>
      </c>
      <c r="F61" s="523"/>
      <c r="G61" s="536">
        <f>SUM(G58:G60)</f>
        <v>40.065262389913443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710396.23568526702</v>
      </c>
      <c r="F63" s="536">
        <f>E63/12</f>
        <v>59199.686307105585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372.70011525500871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336.36185401764538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255</v>
      </c>
      <c r="B5" s="339" t="s">
        <v>260</v>
      </c>
      <c r="C5" s="767" t="str">
        <f>LOOKUP(A5,'Banco Dados Máquinas'!$A$3:$B$25,'Banco Dados Máquinas'!$B$3:$B$25)</f>
        <v>Caminhão adaptado com guindauto - munk de 8 ton.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255000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51000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20400</v>
      </c>
      <c r="F13" s="377"/>
      <c r="G13" s="367">
        <f>IF($D$27=0,0,E13/$D$27)</f>
        <v>13.368983957219251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8.7197231833910038</v>
      </c>
      <c r="E14" s="367">
        <f>IF(D14=0,0,+((E8+E9+E10+E11)-E12)/D14)</f>
        <v>23395.238095238095</v>
      </c>
      <c r="F14" s="379">
        <f>E14/12</f>
        <v>1949.6031746031747</v>
      </c>
      <c r="G14" s="367">
        <f>IF($D$27=0,0,E14/$D$27)</f>
        <v>15.331890331890332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43795.238095238092</v>
      </c>
      <c r="F15" s="382">
        <f>E15/12</f>
        <v>3649.6031746031745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104.63667820069205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8.1521739130434785</v>
      </c>
      <c r="E32" s="420">
        <f>+D32*D27*E31</f>
        <v>36696.717391304352</v>
      </c>
      <c r="F32" s="421">
        <f>E32/12</f>
        <v>3058.059782608696</v>
      </c>
      <c r="G32" s="420">
        <f>IF($D$27=0,0,E32/$D$27)</f>
        <v>24.048913043478262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18348.358695652176</v>
      </c>
      <c r="F33" s="421">
        <f>E33/12</f>
        <v>1529.029891304348</v>
      </c>
      <c r="G33" s="420">
        <f>IF($D$27=0,0,E33/$D$27)</f>
        <v>12.024456521739131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10</v>
      </c>
      <c r="E36" s="420">
        <f>+E35*D36</f>
        <v>18000</v>
      </c>
      <c r="F36" s="421">
        <f>E36/12</f>
        <v>1500</v>
      </c>
      <c r="G36" s="420">
        <f>IF($D$27=0,0,E36/$D$27)</f>
        <v>11.796162315193456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237000</v>
      </c>
      <c r="E37" s="420">
        <f>D37/D14</f>
        <v>27179.761904761905</v>
      </c>
      <c r="F37" s="421">
        <f>E37/12</f>
        <v>2264.9801587301586</v>
      </c>
      <c r="G37" s="420">
        <f>IF($D$27=0,0,E37/$D$27)</f>
        <v>17.812049062049063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13589.880952380952</v>
      </c>
      <c r="F38" s="421">
        <f>E38/12</f>
        <v>1132.4900793650793</v>
      </c>
      <c r="G38" s="420">
        <f>IF($D$27=0,0,E38/$D$27)</f>
        <v>8.9060245310245314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113814.71894409938</v>
      </c>
      <c r="F40" s="457">
        <f>E40/12</f>
        <v>9484.5599120082825</v>
      </c>
      <c r="G40" s="456">
        <f>IF($D$27=0,0,E40/$D$27)</f>
        <v>74.587605473484444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157609.95703933749</v>
      </c>
      <c r="F43" s="476">
        <f>E43/12</f>
        <v>13134.163086611457</v>
      </c>
      <c r="G43" s="477">
        <f>IF($D$27=0,0,E43/$D$27)</f>
        <v>103.28847976259402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10076.103304002761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14893.753702621125</v>
      </c>
      <c r="F49" s="510"/>
      <c r="G49" s="511">
        <f>IF($D$27=0,0,E49/$D$27)</f>
        <v>9.7605075643684618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12978.842512284122</v>
      </c>
      <c r="F50" s="518"/>
      <c r="G50" s="519">
        <f>IF($D$27=0,0,E50/$D$27)</f>
        <v>8.5055851632353736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185482.55325424272</v>
      </c>
      <c r="F51" s="523"/>
      <c r="G51" s="523">
        <f>IF($D$27=0,0,E51/$D$27)</f>
        <v>121.55457249019786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1168.0958261055709</v>
      </c>
      <c r="F54" s="529"/>
      <c r="G54" s="532">
        <f>IF(E54=0,0,E54/$D$27)</f>
        <v>0.76550266469118367</v>
      </c>
      <c r="H54" s="512">
        <f t="shared" ref="H54:H61" si="0">IF($G$64=0,0,G54/$G$64)</f>
        <v>5.490000000000001E-3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3244.7106280710304</v>
      </c>
      <c r="F55" s="529"/>
      <c r="G55" s="532">
        <f>IF(E55=0,0,E55/$D$27)</f>
        <v>2.1263962908088434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4412.8064541766007</v>
      </c>
      <c r="F56" s="523"/>
      <c r="G56" s="536">
        <f>IF(E56=0,0,E56/$D$27)</f>
        <v>2.8918989555000265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9936.2613987486639</v>
      </c>
      <c r="F58" s="541"/>
      <c r="G58" s="532">
        <f>IF(E58=0,0,E58/$D$27)</f>
        <v>6.5116529036572448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2297.8934284044021</v>
      </c>
      <c r="F59" s="541"/>
      <c r="G59" s="532">
        <f>IF(E59=0,0,E59/$D$27)</f>
        <v>1.5059068813597056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10638.395501872234</v>
      </c>
      <c r="F60" s="541"/>
      <c r="G60" s="532">
        <f>IF(E60=0,0,E60/$D$27)</f>
        <v>6.9717911174060454</v>
      </c>
      <c r="H60" s="512">
        <f t="shared" si="0"/>
        <v>5.0000000000000017E-2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22872.5503290253</v>
      </c>
      <c r="F61" s="523"/>
      <c r="G61" s="536">
        <f>SUM(G58:G60)</f>
        <v>14.989350902422995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212767.91003744461</v>
      </c>
      <c r="F63" s="536">
        <f>E63/12</f>
        <v>17730.65916978705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139.43582234812087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100.74238164651733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257</v>
      </c>
      <c r="B5" s="339" t="s">
        <v>260</v>
      </c>
      <c r="C5" s="767" t="str">
        <f>LOOKUP(A5,'Banco Dados Máquinas'!$A$3:$B$25,'Banco Dados Máquinas'!$B$3:$B$25)</f>
        <v>Caminhão Adaptado com Implemento de sucção a vacuo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147000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29400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11760</v>
      </c>
      <c r="F13" s="377"/>
      <c r="G13" s="367">
        <f>IF($D$27=0,0,E13/$D$27)</f>
        <v>7.706826045926392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8.7197231833910038</v>
      </c>
      <c r="E14" s="367">
        <f>IF(D14=0,0,+((E8+E9+E10+E11)-E12)/D14)</f>
        <v>13486.666666666666</v>
      </c>
      <c r="F14" s="379">
        <f>E14/12</f>
        <v>1123.8888888888889</v>
      </c>
      <c r="G14" s="367">
        <f>IF($D$27=0,0,E14/$D$27)</f>
        <v>8.8383838383838373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25246.666666666664</v>
      </c>
      <c r="F15" s="382">
        <f>E15/12</f>
        <v>2103.8888888888887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104.63667820069205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354</v>
      </c>
      <c r="E31" s="437">
        <f>IF(D31="leve",' Banco de Dados'!C103,IF(D31="pesado",' Banco de Dados'!C100,IF(D31="Mistura",' Banco de Dados'!C104,0)))</f>
        <v>3.8870000000000005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28.125</v>
      </c>
      <c r="E32" s="420">
        <f>+D32*D27*E31</f>
        <v>166816.43550000002</v>
      </c>
      <c r="F32" s="421">
        <f>E32/12</f>
        <v>13901.369625000001</v>
      </c>
      <c r="G32" s="420">
        <f>IF($D$27=0,0,E32/$D$27)</f>
        <v>109.32187500000001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83408.217750000011</v>
      </c>
      <c r="F33" s="421">
        <f>E33/12</f>
        <v>6950.6848125000006</v>
      </c>
      <c r="G33" s="420">
        <f>IF($D$27=0,0,E33/$D$27)</f>
        <v>54.660937500000003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0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0</v>
      </c>
      <c r="E36" s="420">
        <f>+E35*D36</f>
        <v>0</v>
      </c>
      <c r="F36" s="421">
        <f>E36/12</f>
        <v>0</v>
      </c>
      <c r="G36" s="420">
        <f>IF($D$27=0,0,E36/$D$27)</f>
        <v>0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147000</v>
      </c>
      <c r="E37" s="420">
        <f>D37/D14</f>
        <v>16858.333333333332</v>
      </c>
      <c r="F37" s="421">
        <f>E37/12</f>
        <v>1404.8611111111111</v>
      </c>
      <c r="G37" s="420">
        <f>IF($D$27=0,0,E37/$D$27)</f>
        <v>11.047979797979796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8429.1666666666661</v>
      </c>
      <c r="F38" s="421">
        <f>E38/12</f>
        <v>702.43055555555554</v>
      </c>
      <c r="G38" s="420">
        <f>IF($D$27=0,0,E38/$D$27)</f>
        <v>5.5239898989898979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275512.15325000003</v>
      </c>
      <c r="F40" s="457">
        <f>E40/12</f>
        <v>22959.346104166671</v>
      </c>
      <c r="G40" s="456">
        <f>IF($D$27=0,0,E40/$D$27)</f>
        <v>180.55478219696971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300758.81991666672</v>
      </c>
      <c r="F43" s="476">
        <f>E43/12</f>
        <v>25063.234993055561</v>
      </c>
      <c r="G43" s="477">
        <f>IF($D$27=0,0,E43/$D$27)</f>
        <v>197.09999208127996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11161.86536805556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28420.969536917044</v>
      </c>
      <c r="F49" s="510"/>
      <c r="G49" s="511">
        <f>IF($D$27=0,0,E49/$D$27)</f>
        <v>18.625464989591226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24766.844882170564</v>
      </c>
      <c r="F50" s="518"/>
      <c r="G50" s="519">
        <f>IF($D$27=0,0,E50/$D$27)</f>
        <v>16.230762348072354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353946.63433575432</v>
      </c>
      <c r="F51" s="523"/>
      <c r="G51" s="523">
        <f>IF($D$27=0,0,E51/$D$27)</f>
        <v>231.95621941894353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2229.0160393953506</v>
      </c>
      <c r="F54" s="529"/>
      <c r="G54" s="532">
        <f>IF(E54=0,0,E54/$D$27)</f>
        <v>1.4607686113265115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6191.7112205426411</v>
      </c>
      <c r="F55" s="529"/>
      <c r="G55" s="532">
        <f>IF(E55=0,0,E55/$D$27)</f>
        <v>4.0576905870180884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8420.7272599379903</v>
      </c>
      <c r="F56" s="523"/>
      <c r="G56" s="536">
        <f>IF(E56=0,0,E56/$D$27)</f>
        <v>5.5184591983445985</v>
      </c>
      <c r="H56" s="537">
        <f t="shared" si="0"/>
        <v>2.0739999999999995E-2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18960.846819628943</v>
      </c>
      <c r="F58" s="541"/>
      <c r="G58" s="532">
        <f>IF(E58=0,0,E58/$D$27)</f>
        <v>12.425845928770146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4384.9495856957728</v>
      </c>
      <c r="F59" s="541"/>
      <c r="G59" s="532">
        <f>IF(E59=0,0,E59/$D$27)</f>
        <v>2.8736431698226466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20300.692526369319</v>
      </c>
      <c r="F60" s="541"/>
      <c r="G60" s="532">
        <f>IF(E60=0,0,E60/$D$27)</f>
        <v>13.303903563993734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43646.488931694039</v>
      </c>
      <c r="F61" s="523"/>
      <c r="G61" s="536">
        <f>SUM(G58:G60)</f>
        <v>28.603392662586526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406013.8505273863</v>
      </c>
      <c r="F63" s="536">
        <f>E63/12</f>
        <v>33834.487543948861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266.07807127987462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192.24140649970943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256</v>
      </c>
      <c r="B5" s="339" t="s">
        <v>260</v>
      </c>
      <c r="C5" s="767" t="str">
        <f>LOOKUP(A5,'Banco Dados Máquinas'!$A$3:$B$25,'Banco Dados Máquinas'!$B$3:$B$25)</f>
        <v>Onibus (idade mínima até 10 Anos)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147000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29400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11760</v>
      </c>
      <c r="F13" s="377"/>
      <c r="G13" s="367">
        <f>IF($D$27=0,0,E13/$D$27)</f>
        <v>7.706826045926392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8.7197231833910038</v>
      </c>
      <c r="E14" s="367">
        <f>IF(D14=0,0,+((E8+E9+E10+E11)-E12)/D14)</f>
        <v>13486.666666666666</v>
      </c>
      <c r="F14" s="379">
        <f>E14/12</f>
        <v>1123.8888888888889</v>
      </c>
      <c r="G14" s="367">
        <f>IF($D$27=0,0,E14/$D$27)</f>
        <v>8.8383838383838373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25246.666666666664</v>
      </c>
      <c r="F15" s="382">
        <f>E15/12</f>
        <v>2103.8888888888887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104.63667820069205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28134.15</v>
      </c>
      <c r="F32" s="421">
        <f>E32/12</f>
        <v>2344.5125000000003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14067.075000000001</v>
      </c>
      <c r="F33" s="421">
        <f>E33/12</f>
        <v>1172.2562500000001</v>
      </c>
      <c r="G33" s="420">
        <f>IF($D$27=0,0,E33/$D$27)</f>
        <v>9.21875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6</v>
      </c>
      <c r="E36" s="420">
        <f>+E35*D36</f>
        <v>10800</v>
      </c>
      <c r="F36" s="421">
        <f>E36/12</f>
        <v>900</v>
      </c>
      <c r="G36" s="420">
        <f>IF($D$27=0,0,E36/$D$27)</f>
        <v>7.0776973891160742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136200</v>
      </c>
      <c r="E37" s="420">
        <f>D37/D14</f>
        <v>15619.761904761905</v>
      </c>
      <c r="F37" s="421">
        <f>E37/12</f>
        <v>1301.6468253968253</v>
      </c>
      <c r="G37" s="420">
        <f>IF($D$27=0,0,E37/$D$27)</f>
        <v>10.236291486291485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7809.8809523809523</v>
      </c>
      <c r="F38" s="421">
        <f>E38/12</f>
        <v>650.82341269841265</v>
      </c>
      <c r="G38" s="420">
        <f>IF($D$27=0,0,E38/$D$27)</f>
        <v>5.1181457431457424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76430.867857142861</v>
      </c>
      <c r="F40" s="457">
        <f>E40/12</f>
        <v>6369.2389880952387</v>
      </c>
      <c r="G40" s="456">
        <f>IF($D$27=0,0,E40/$D$27)</f>
        <v>50.088384618553306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101677.53452380953</v>
      </c>
      <c r="F43" s="476">
        <f>E43/12</f>
        <v>8473.1278769841283</v>
      </c>
      <c r="G43" s="477">
        <f>IF($D$27=0,0,E43/$D$27)</f>
        <v>66.633594502863531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6128.6153769841276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9608.2771972928713</v>
      </c>
      <c r="F49" s="510"/>
      <c r="G49" s="511">
        <f>IF($D$27=0,0,E49/$D$27)</f>
        <v>6.2967109660354872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8372.9272719266446</v>
      </c>
      <c r="F50" s="518"/>
      <c r="G50" s="519">
        <f>IF($D$27=0,0,E50/$D$27)</f>
        <v>5.4871338418309241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119658.73899302905</v>
      </c>
      <c r="F51" s="523"/>
      <c r="G51" s="523">
        <f>IF($D$27=0,0,E51/$D$27)</f>
        <v>78.417439310729947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753.563454473398</v>
      </c>
      <c r="F54" s="529"/>
      <c r="G54" s="532">
        <f>IF(E54=0,0,E54/$D$27)</f>
        <v>0.49384204576478319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2093.2318179816612</v>
      </c>
      <c r="F55" s="529"/>
      <c r="G55" s="532">
        <f>IF(E55=0,0,E55/$D$27)</f>
        <v>1.371783460457731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2846.7952724550587</v>
      </c>
      <c r="F56" s="523"/>
      <c r="G56" s="536">
        <f>IF(E56=0,0,E56/$D$27)</f>
        <v>1.865625506222514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6410.0935016225303</v>
      </c>
      <c r="F58" s="541"/>
      <c r="G58" s="532">
        <f>IF(E58=0,0,E58/$D$27)</f>
        <v>4.2008057444836755</v>
      </c>
      <c r="H58" s="512">
        <f t="shared" si="0"/>
        <v>4.6700000000000012E-2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1482.4199104394718</v>
      </c>
      <c r="F59" s="541"/>
      <c r="G59" s="532">
        <f>IF(E59=0,0,E59/$D$27)</f>
        <v>0.97149254904547533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6863.0551409234804</v>
      </c>
      <c r="F60" s="541"/>
      <c r="G60" s="532">
        <f>IF(E60=0,0,E60/$D$27)</f>
        <v>4.497650690025349</v>
      </c>
      <c r="H60" s="512">
        <f t="shared" si="0"/>
        <v>5.0000000000000017E-2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14755.568552985482</v>
      </c>
      <c r="F61" s="523"/>
      <c r="G61" s="536">
        <f>SUM(G58:G60)</f>
        <v>9.6699489835544998</v>
      </c>
      <c r="H61" s="537">
        <f t="shared" si="0"/>
        <v>0.10750000000000003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137261.10281846958</v>
      </c>
      <c r="F63" s="536">
        <f>E63/12</f>
        <v>11438.425234872464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89.953013800506952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64.991052470866279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115" zoomScaleNormal="115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C5" sqref="C5:I5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258</v>
      </c>
      <c r="B5" s="339" t="s">
        <v>260</v>
      </c>
      <c r="C5" s="767" t="str">
        <f>LOOKUP(A5,'Banco Dados Máquinas'!$A$3:$B$25,'Banco Dados Máquinas'!$B$3:$B$25)</f>
        <v>Caminhão Bau - 3/4 com potencia 150 cv - PBT 8250 quilos (baú com 4metros comprimento) com sistema de plataforma hidráulica para elevação de carga.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147000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29400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11760</v>
      </c>
      <c r="F13" s="377"/>
      <c r="G13" s="367">
        <f>IF($D$27=0,0,E13/$D$27)</f>
        <v>7.706826045926392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8.7197231833910038</v>
      </c>
      <c r="E14" s="367">
        <f>IF(D14=0,0,+((E8+E9+E10+E11)-E12)/D14)</f>
        <v>13486.666666666666</v>
      </c>
      <c r="F14" s="379">
        <f>E14/12</f>
        <v>1123.8888888888889</v>
      </c>
      <c r="G14" s="367">
        <f>IF($D$27=0,0,E14/$D$27)</f>
        <v>8.8383838383838373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25246.666666666664</v>
      </c>
      <c r="F15" s="382">
        <f>E15/12</f>
        <v>2103.8888888888887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104.63667820069205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371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4.375</v>
      </c>
      <c r="E32" s="420">
        <f>+D32*D27*E31</f>
        <v>19693.905000000002</v>
      </c>
      <c r="F32" s="421">
        <f>E32/12</f>
        <v>1641.1587500000003</v>
      </c>
      <c r="G32" s="420">
        <f>IF($D$27=0,0,E32/$D$27)</f>
        <v>12.906250000000002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9846.9525000000012</v>
      </c>
      <c r="F33" s="421">
        <f>E33/12</f>
        <v>820.57937500000014</v>
      </c>
      <c r="G33" s="420">
        <f>IF($D$27=0,0,E33/$D$27)</f>
        <v>6.4531250000000009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1350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6</v>
      </c>
      <c r="E36" s="420">
        <f>+E35*D36</f>
        <v>8100</v>
      </c>
      <c r="F36" s="421">
        <f>E36/12</f>
        <v>675</v>
      </c>
      <c r="G36" s="420">
        <f>IF($D$27=0,0,E36/$D$27)</f>
        <v>5.3082730418370554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138900</v>
      </c>
      <c r="E37" s="420">
        <f>D37/D14</f>
        <v>15929.404761904761</v>
      </c>
      <c r="F37" s="421">
        <f>E37/12</f>
        <v>1327.4503968253969</v>
      </c>
      <c r="G37" s="420">
        <f>IF($D$27=0,0,E37/$D$27)</f>
        <v>10.439213564213564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7964.7023809523807</v>
      </c>
      <c r="F38" s="421">
        <f>E38/12</f>
        <v>663.72519841269843</v>
      </c>
      <c r="G38" s="420">
        <f>IF($D$27=0,0,E38/$D$27)</f>
        <v>5.2196067821067818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61534.96464285715</v>
      </c>
      <c r="F40" s="457">
        <f>E40/12</f>
        <v>5127.9137202380962</v>
      </c>
      <c r="G40" s="456">
        <f>IF($D$27=0,0,E40/$D$27)</f>
        <v>40.326468388157402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86781.631309523815</v>
      </c>
      <c r="F43" s="476">
        <f>E43/12</f>
        <v>7231.8026091269849</v>
      </c>
      <c r="G43" s="477">
        <f>IF($D$27=0,0,E43/$D$27)</f>
        <v>56.871678272467634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5590.6438591269844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8200.6509418255137</v>
      </c>
      <c r="F49" s="510"/>
      <c r="G49" s="511">
        <f>IF($D$27=0,0,E49/$D$27)</f>
        <v>5.3742338666676588</v>
      </c>
      <c r="H49" s="512">
        <f>IF($G$64=0,0,G49/$G$64)</f>
        <v>7.0000000000000021E-2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7146.281535019375</v>
      </c>
      <c r="F50" s="518"/>
      <c r="G50" s="519">
        <f>IF($D$27=0,0,E50/$D$27)</f>
        <v>4.683260940953244</v>
      </c>
      <c r="H50" s="512">
        <f>IF($G$64=0,0,G50/$G$64)</f>
        <v>6.0999999999999992E-2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102128.5637863687</v>
      </c>
      <c r="F51" s="523"/>
      <c r="G51" s="523">
        <f>IF($D$27=0,0,E51/$D$27)</f>
        <v>66.929173080088532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643.16533815174375</v>
      </c>
      <c r="F54" s="529"/>
      <c r="G54" s="532">
        <f>IF(E54=0,0,E54/$D$27)</f>
        <v>0.42149348468579201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1786.5703837548438</v>
      </c>
      <c r="F55" s="529"/>
      <c r="G55" s="532">
        <f>IF(E55=0,0,E55/$D$27)</f>
        <v>1.170815235238311</v>
      </c>
      <c r="H55" s="512">
        <f t="shared" si="0"/>
        <v>1.5249999999999998E-2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2429.7357219065875</v>
      </c>
      <c r="F56" s="523"/>
      <c r="G56" s="536">
        <f>IF(E56=0,0,E56/$D$27)</f>
        <v>1.5923087199241031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5471.0056997607353</v>
      </c>
      <c r="F58" s="541"/>
      <c r="G58" s="532">
        <f>IF(E58=0,0,E58/$D$27)</f>
        <v>3.585381736762566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1265.2432881673651</v>
      </c>
      <c r="F59" s="541"/>
      <c r="G59" s="532">
        <f>IF(E59=0,0,E59/$D$27)</f>
        <v>0.82916751085729601</v>
      </c>
      <c r="H59" s="512">
        <f t="shared" si="0"/>
        <v>1.0800000000000004E-2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5857.607815589653</v>
      </c>
      <c r="F60" s="541"/>
      <c r="G60" s="532">
        <f>IF(E60=0,0,E60/$D$27)</f>
        <v>3.8387384761911849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12593.856803517752</v>
      </c>
      <c r="F61" s="523"/>
      <c r="G61" s="536">
        <f>SUM(G58:G60)</f>
        <v>8.2532877238110469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117152.15631179303</v>
      </c>
      <c r="F63" s="536">
        <f>E63/12</f>
        <v>9762.6796926494189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76.774769523823679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55.469770980962608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F189" sqref="F189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1" thickBot="1">
      <c r="A5" s="338" t="s">
        <v>373</v>
      </c>
      <c r="B5" s="339" t="s">
        <v>260</v>
      </c>
      <c r="C5" s="774" t="str">
        <f>LOOKUP(A5,'Banco Dados Máquinas'!$A$3:$B$25,'Banco Dados Máquinas'!$B$3:$B$25)</f>
        <v>Caminhão - 06 cilindros, potência mínima 250 CV - adaptado com poliguindaste duplo com braço articulado, capacidade de elevação de 9 toneladas, sapatas hidráulicas para duas caixas de 5m³.</v>
      </c>
      <c r="D5" s="774"/>
      <c r="E5" s="774"/>
      <c r="F5" s="774"/>
      <c r="G5" s="774"/>
      <c r="H5" s="774"/>
      <c r="I5" s="775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190344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38068.800000000003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15227.52</v>
      </c>
      <c r="F13" s="377"/>
      <c r="G13" s="367">
        <f>IF($D$27=0,0,E13/$D$27)</f>
        <v>9.9792387543252588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8.7197231833910038</v>
      </c>
      <c r="E14" s="367">
        <f>IF(D14=0,0,+((E8+E9+E10+E11)-E12)/D14)</f>
        <v>17463.306666666667</v>
      </c>
      <c r="F14" s="379">
        <f>E14/12</f>
        <v>1455.2755555555557</v>
      </c>
      <c r="G14" s="367">
        <f>IF($D$27=0,0,E14/$D$27)</f>
        <v>11.444444444444445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32690.826666666668</v>
      </c>
      <c r="F15" s="382">
        <f>E15/12</f>
        <v>2724.2355555555555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104.63667820069205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371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8.1521739130434785</v>
      </c>
      <c r="E32" s="420">
        <f>+D32*D27*E31</f>
        <v>36696.717391304352</v>
      </c>
      <c r="F32" s="421">
        <f>E32/12</f>
        <v>3058.059782608696</v>
      </c>
      <c r="G32" s="420">
        <f>IF($D$27=0,0,E32/$D$27)</f>
        <v>24.048913043478262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18348.358695652176</v>
      </c>
      <c r="F33" s="421">
        <f>E33/12</f>
        <v>1529.029891304348</v>
      </c>
      <c r="G33" s="420">
        <f>IF($D$27=0,0,E33/$D$27)</f>
        <v>12.024456521739131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6</v>
      </c>
      <c r="E35" s="420">
        <f>LOOKUP(A5,'Banco Dados Máquinas'!$A$3:$A$25,'Banco Dados Máquinas'!$L$3:$L$25)</f>
        <v>1800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6</v>
      </c>
      <c r="E36" s="420">
        <f>+E35*D36</f>
        <v>10800</v>
      </c>
      <c r="F36" s="421">
        <f>E36/12</f>
        <v>900</v>
      </c>
      <c r="G36" s="420">
        <f>IF($D$27=0,0,E36/$D$27)</f>
        <v>7.0776973891160742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179544</v>
      </c>
      <c r="E37" s="420">
        <f>D37/D14</f>
        <v>20590.561904761904</v>
      </c>
      <c r="F37" s="421">
        <f>E37/12</f>
        <v>1715.8801587301587</v>
      </c>
      <c r="G37" s="420">
        <f>IF($D$27=0,0,E37/$D$27)</f>
        <v>13.493867243867243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10295.280952380952</v>
      </c>
      <c r="F38" s="421">
        <f>E38/12</f>
        <v>857.94007936507933</v>
      </c>
      <c r="G38" s="420">
        <f>IF($D$27=0,0,E38/$D$27)</f>
        <v>6.7469336219336213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96730.91894409938</v>
      </c>
      <c r="F40" s="457">
        <f>E40/12</f>
        <v>8060.9099120082819</v>
      </c>
      <c r="G40" s="456">
        <f>IF($D$27=0,0,E40/$D$27)</f>
        <v>63.39186782013433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129421.74561076605</v>
      </c>
      <c r="F43" s="476">
        <f>E43/12</f>
        <v>10785.145467563838</v>
      </c>
      <c r="G43" s="477">
        <f>IF($D$27=0,0,E43/$D$27)</f>
        <v>84.815551018904031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7727.0856849551419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12230.03697925593</v>
      </c>
      <c r="F49" s="510"/>
      <c r="G49" s="511">
        <f>IF($D$27=0,0,E49/$D$27)</f>
        <v>8.0148611848956239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10657.603653351596</v>
      </c>
      <c r="F50" s="518"/>
      <c r="G50" s="519">
        <f>IF($D$27=0,0,E50/$D$27)</f>
        <v>6.9843790325519004</v>
      </c>
      <c r="H50" s="512">
        <f>IF($G$64=0,0,G50/$G$64)</f>
        <v>6.1000000000000006E-2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152309.38624337359</v>
      </c>
      <c r="F51" s="523"/>
      <c r="G51" s="523">
        <f>IF($D$27=0,0,E51/$D$27)</f>
        <v>99.814791236351567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959.18432880164357</v>
      </c>
      <c r="F54" s="529"/>
      <c r="G54" s="532">
        <f>IF(E54=0,0,E54/$D$27)</f>
        <v>0.62859411292967093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2664.4009133378991</v>
      </c>
      <c r="F55" s="529"/>
      <c r="G55" s="532">
        <f>IF(E55=0,0,E55/$D$27)</f>
        <v>1.7460947581379751</v>
      </c>
      <c r="H55" s="512">
        <f t="shared" si="0"/>
        <v>1.5250000000000001E-2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3623.5852421395425</v>
      </c>
      <c r="F56" s="523"/>
      <c r="G56" s="536">
        <f>IF(E56=0,0,E56/$D$27)</f>
        <v>2.3746888710676459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8159.1818133036013</v>
      </c>
      <c r="F58" s="541"/>
      <c r="G58" s="532">
        <f>IF(E58=0,0,E58/$D$27)</f>
        <v>5.347057390494653</v>
      </c>
      <c r="H58" s="512">
        <f t="shared" si="0"/>
        <v>4.6700000000000012E-2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1886.9199910852012</v>
      </c>
      <c r="F59" s="541"/>
      <c r="G59" s="532">
        <f>IF(E59=0,0,E59/$D$27)</f>
        <v>1.236578582812468</v>
      </c>
      <c r="H59" s="512">
        <f t="shared" si="0"/>
        <v>1.0800000000000004E-2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8735.7406994685243</v>
      </c>
      <c r="F60" s="541"/>
      <c r="G60" s="532">
        <f>IF(E60=0,0,E60/$D$27)</f>
        <v>5.7249008463540187</v>
      </c>
      <c r="H60" s="512">
        <f t="shared" si="0"/>
        <v>5.0000000000000024E-2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18781.842503857326</v>
      </c>
      <c r="F61" s="523"/>
      <c r="G61" s="536">
        <f>SUM(G58:G60)</f>
        <v>12.308536819661139</v>
      </c>
      <c r="H61" s="537">
        <f t="shared" si="0"/>
        <v>0.10750000000000003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174714.81398937042</v>
      </c>
      <c r="F63" s="536">
        <f>E63/12</f>
        <v>14559.567832447536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114.49801692708033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82.724817229815542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35" activePane="bottomRight" state="frozen"/>
      <selection activeCell="F189" sqref="F189"/>
      <selection pane="topRight" activeCell="F189" sqref="F189"/>
      <selection pane="bottomLeft" activeCell="F189" sqref="F189"/>
      <selection pane="bottomRight" activeCell="H73" sqref="H73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1" thickBot="1">
      <c r="A5" s="338" t="s">
        <v>374</v>
      </c>
      <c r="B5" s="339" t="s">
        <v>260</v>
      </c>
      <c r="C5" s="774" t="str">
        <f>LOOKUP(A5,'Banco Dados Máquinas'!$A$3:$B$25,'Banco Dados Máquinas'!$B$3:$B$25)</f>
        <v>Caixa estacionária tipo contêiner aberto na parte superior, com capacidade de 5m³ de armazenamento, construída em chapa de aço 1/8 - reforçada, solda contínua em toda caixa pelo processo MAG; eixos de fixação dos olhais em aço 4x3/8</v>
      </c>
      <c r="D5" s="774"/>
      <c r="E5" s="774"/>
      <c r="F5" s="774"/>
      <c r="G5" s="774"/>
      <c r="H5" s="774"/>
      <c r="I5" s="775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3500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700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280</v>
      </c>
      <c r="F13" s="377"/>
      <c r="G13" s="367">
        <f>IF($D$27=0,0,E13/$D$27)</f>
        <v>0.18349585823634265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5.2846807172066681</v>
      </c>
      <c r="E14" s="367">
        <f>IF(D14=0,0,+((E8+E9+E10+E11)-E12)/D14)</f>
        <v>529.83333333333337</v>
      </c>
      <c r="F14" s="379">
        <f>E14/12</f>
        <v>44.152777777777779</v>
      </c>
      <c r="G14" s="367">
        <f>IF($D$27=0,0,E14/$D$27)</f>
        <v>0.34722222222222221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809.83333333333337</v>
      </c>
      <c r="F15" s="382">
        <f>E15/12</f>
        <v>67.486111111111114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85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85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72.25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127.16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1525.92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8064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63.416168606480014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/>
      <c r="E31" s="437">
        <f>IF(D31="leve",' Banco de Dados'!C103,IF(D31="pesado",' Banco de Dados'!C100,IF(D31="Mistura",' Banco de Dados'!C104,0)))</f>
        <v>0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0</v>
      </c>
      <c r="E32" s="420">
        <f>+D32*D27*E31</f>
        <v>0</v>
      </c>
      <c r="F32" s="421">
        <f>E32/12</f>
        <v>0</v>
      </c>
      <c r="G32" s="420">
        <f>IF($D$27=0,0,E32/$D$27)</f>
        <v>0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0.5</v>
      </c>
      <c r="E33" s="420">
        <f>+E32*D33</f>
        <v>0</v>
      </c>
      <c r="F33" s="421">
        <f>E33/12</f>
        <v>0</v>
      </c>
      <c r="G33" s="420">
        <f>IF($D$27=0,0,E33/$D$27)</f>
        <v>0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0</v>
      </c>
      <c r="E35" s="420">
        <f>LOOKUP(A5,'Banco Dados Máquinas'!$A$3:$A$25,'Banco Dados Máquinas'!$L$3:$L$25)</f>
        <v>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0</v>
      </c>
      <c r="E36" s="420">
        <f>+E35*D36</f>
        <v>0</v>
      </c>
      <c r="F36" s="421">
        <f>E36/12</f>
        <v>0</v>
      </c>
      <c r="G36" s="420">
        <f>IF($D$27=0,0,E36/$D$27)</f>
        <v>0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3500</v>
      </c>
      <c r="E37" s="420">
        <f>D37/D14</f>
        <v>662.29166666666674</v>
      </c>
      <c r="F37" s="421">
        <f>E37/12</f>
        <v>55.190972222222229</v>
      </c>
      <c r="G37" s="420">
        <f>IF($D$27=0,0,E37/$D$27)</f>
        <v>0.43402777777777779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0</v>
      </c>
      <c r="E38" s="420">
        <f>E37*D38/100</f>
        <v>0</v>
      </c>
      <c r="F38" s="421">
        <f>E38/12</f>
        <v>0</v>
      </c>
      <c r="G38" s="420">
        <f>IF($D$27=0,0,E38/$D$27)</f>
        <v>0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662.29166666666674</v>
      </c>
      <c r="F40" s="457">
        <f>E40/12</f>
        <v>55.190972222222229</v>
      </c>
      <c r="G40" s="456">
        <f>IF($D$27=0,0,E40/$D$27)</f>
        <v>0.43402777777777779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1472.125</v>
      </c>
      <c r="F43" s="476">
        <f>E43/12</f>
        <v>122.67708333333333</v>
      </c>
      <c r="G43" s="477">
        <f>IF($D$27=0,0,E43/$D$27)</f>
        <v>0.96474585823634262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122.67708333333333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139.11219558291484</v>
      </c>
      <c r="F49" s="510"/>
      <c r="G49" s="511">
        <f>IF($D$27=0,0,E49/$D$27)</f>
        <v>9.1166113284388978E-2</v>
      </c>
      <c r="H49" s="512">
        <f>IF($G$64=0,0,G49/$G$64)</f>
        <v>7.0000000000000007E-2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121.22634186511149</v>
      </c>
      <c r="F50" s="518"/>
      <c r="G50" s="519">
        <f>IF($D$27=0,0,E50/$D$27)</f>
        <v>7.9444755862110389E-2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1732.4635374480263</v>
      </c>
      <c r="F51" s="523"/>
      <c r="G51" s="523">
        <f>IF($D$27=0,0,E51/$D$27)</f>
        <v>1.135356727382842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10.910370767860034</v>
      </c>
      <c r="F54" s="529"/>
      <c r="G54" s="532">
        <f>IF(E54=0,0,E54/$D$27)</f>
        <v>7.1500280275899348E-3</v>
      </c>
      <c r="H54" s="512">
        <f t="shared" ref="H54:H61" si="0">IF($G$64=0,0,G54/$G$64)</f>
        <v>5.4900000000000001E-3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30.306585466277873</v>
      </c>
      <c r="F55" s="529"/>
      <c r="G55" s="532">
        <f>IF(E55=0,0,E55/$D$27)</f>
        <v>1.9861188965527597E-2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41.216956234137903</v>
      </c>
      <c r="F56" s="523"/>
      <c r="G56" s="536">
        <f>IF(E56=0,0,E56/$D$27)</f>
        <v>2.701121699311753E-2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92.807707624601747</v>
      </c>
      <c r="F58" s="541"/>
      <c r="G58" s="532">
        <f>IF(E58=0,0,E58/$D$27)</f>
        <v>6.0820821291156645E-2</v>
      </c>
      <c r="H58" s="512">
        <f t="shared" si="0"/>
        <v>4.6699999999999998E-2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21.463024461364004</v>
      </c>
      <c r="F59" s="541"/>
      <c r="G59" s="532">
        <f>IF(E59=0,0,E59/$D$27)</f>
        <v>1.4065628906734301E-2</v>
      </c>
      <c r="H59" s="512">
        <f t="shared" si="0"/>
        <v>1.0800000000000002E-2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99.365853987796314</v>
      </c>
      <c r="F60" s="541"/>
      <c r="G60" s="532">
        <f>IF(E60=0,0,E60/$D$27)</f>
        <v>6.5118652345992123E-2</v>
      </c>
      <c r="H60" s="512">
        <f t="shared" si="0"/>
        <v>0.05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213.63658607376206</v>
      </c>
      <c r="F61" s="523"/>
      <c r="G61" s="536">
        <f>SUM(G58:G60)</f>
        <v>0.14000510254388307</v>
      </c>
      <c r="H61" s="537">
        <f t="shared" si="0"/>
        <v>0.1075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1987.3170797559262</v>
      </c>
      <c r="F63" s="536">
        <f>E63/12</f>
        <v>165.60975664632718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1525.92</v>
      </c>
      <c r="E64" s="545"/>
      <c r="F64" s="546"/>
      <c r="G64" s="545">
        <f>IF($D$27=0,0,E63/$D$27)</f>
        <v>1.3023730469198425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0.94096452639958628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8:A15"/>
    <mergeCell ref="A49:A66"/>
  </mergeCells>
  <pageMargins left="0.25" right="0.25" top="0.75" bottom="0.75" header="0.3" footer="0.3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autoPageBreaks="0" fitToPage="1"/>
  </sheetPr>
  <dimension ref="A1:U25"/>
  <sheetViews>
    <sheetView showGridLines="0" view="pageBreakPreview" zoomScale="130" zoomScaleNormal="85" zoomScaleSheetLayoutView="130" workbookViewId="0">
      <pane xSplit="3" ySplit="2" topLeftCell="D3" activePane="bottomRight" state="frozen"/>
      <selection activeCell="B84" sqref="B84"/>
      <selection pane="topRight" activeCell="B84" sqref="B84"/>
      <selection pane="bottomLeft" activeCell="B84" sqref="B84"/>
      <selection pane="bottomRight" activeCell="B29" sqref="B29"/>
    </sheetView>
  </sheetViews>
  <sheetFormatPr defaultRowHeight="12.75"/>
  <cols>
    <col min="1" max="1" width="9.140625" style="152" customWidth="1"/>
    <col min="2" max="2" width="43.5703125" style="152" bestFit="1" customWidth="1"/>
    <col min="3" max="3" width="14.28515625" style="152" customWidth="1"/>
    <col min="4" max="4" width="14.5703125" style="152" customWidth="1"/>
    <col min="5" max="5" width="10.28515625" style="152" customWidth="1"/>
    <col min="6" max="6" width="8.85546875" style="152" customWidth="1"/>
    <col min="7" max="7" width="13.28515625" style="152" customWidth="1"/>
    <col min="8" max="9" width="9.85546875" style="152" customWidth="1"/>
    <col min="10" max="10" width="7.140625" style="152" customWidth="1"/>
    <col min="11" max="11" width="8.7109375" style="152" customWidth="1"/>
    <col min="12" max="12" width="10.85546875" style="152" customWidth="1"/>
    <col min="13" max="13" width="9.42578125" style="152" customWidth="1"/>
    <col min="14" max="15" width="10.140625" style="152" customWidth="1"/>
    <col min="16" max="16" width="13" style="152" customWidth="1"/>
    <col min="17" max="17" width="9.7109375" style="152" customWidth="1"/>
    <col min="18" max="18" width="11.42578125" style="152" customWidth="1"/>
    <col min="19" max="19" width="23" style="152" bestFit="1" customWidth="1"/>
    <col min="20" max="20" width="11.7109375" style="152" customWidth="1"/>
    <col min="21" max="21" width="14" style="319" customWidth="1"/>
    <col min="22" max="22" width="11" style="152" bestFit="1" customWidth="1"/>
    <col min="23" max="23" width="12" style="152" bestFit="1" customWidth="1"/>
    <col min="24" max="257" width="9.140625" style="152"/>
    <col min="258" max="258" width="29.85546875" style="152" customWidth="1"/>
    <col min="259" max="259" width="14.28515625" style="152" customWidth="1"/>
    <col min="260" max="260" width="14.5703125" style="152" customWidth="1"/>
    <col min="261" max="261" width="10.28515625" style="152" customWidth="1"/>
    <col min="262" max="262" width="8.85546875" style="152" customWidth="1"/>
    <col min="263" max="263" width="7.85546875" style="152" customWidth="1"/>
    <col min="264" max="265" width="9.85546875" style="152" customWidth="1"/>
    <col min="266" max="266" width="7.140625" style="152" customWidth="1"/>
    <col min="267" max="267" width="8.7109375" style="152" customWidth="1"/>
    <col min="268" max="268" width="10.85546875" style="152" customWidth="1"/>
    <col min="269" max="269" width="9.42578125" style="152" customWidth="1"/>
    <col min="270" max="271" width="10.140625" style="152" customWidth="1"/>
    <col min="272" max="272" width="13" style="152" customWidth="1"/>
    <col min="273" max="273" width="9.7109375" style="152" customWidth="1"/>
    <col min="274" max="274" width="11.42578125" style="152" customWidth="1"/>
    <col min="275" max="276" width="11.7109375" style="152" customWidth="1"/>
    <col min="277" max="277" width="14" style="152" customWidth="1"/>
    <col min="278" max="278" width="11" style="152" bestFit="1" customWidth="1"/>
    <col min="279" max="279" width="12" style="152" bestFit="1" customWidth="1"/>
    <col min="280" max="513" width="9.140625" style="152"/>
    <col min="514" max="514" width="29.85546875" style="152" customWidth="1"/>
    <col min="515" max="515" width="14.28515625" style="152" customWidth="1"/>
    <col min="516" max="516" width="14.5703125" style="152" customWidth="1"/>
    <col min="517" max="517" width="10.28515625" style="152" customWidth="1"/>
    <col min="518" max="518" width="8.85546875" style="152" customWidth="1"/>
    <col min="519" max="519" width="7.85546875" style="152" customWidth="1"/>
    <col min="520" max="521" width="9.85546875" style="152" customWidth="1"/>
    <col min="522" max="522" width="7.140625" style="152" customWidth="1"/>
    <col min="523" max="523" width="8.7109375" style="152" customWidth="1"/>
    <col min="524" max="524" width="10.85546875" style="152" customWidth="1"/>
    <col min="525" max="525" width="9.42578125" style="152" customWidth="1"/>
    <col min="526" max="527" width="10.140625" style="152" customWidth="1"/>
    <col min="528" max="528" width="13" style="152" customWidth="1"/>
    <col min="529" max="529" width="9.7109375" style="152" customWidth="1"/>
    <col min="530" max="530" width="11.42578125" style="152" customWidth="1"/>
    <col min="531" max="532" width="11.7109375" style="152" customWidth="1"/>
    <col min="533" max="533" width="14" style="152" customWidth="1"/>
    <col min="534" max="534" width="11" style="152" bestFit="1" customWidth="1"/>
    <col min="535" max="535" width="12" style="152" bestFit="1" customWidth="1"/>
    <col min="536" max="769" width="9.140625" style="152"/>
    <col min="770" max="770" width="29.85546875" style="152" customWidth="1"/>
    <col min="771" max="771" width="14.28515625" style="152" customWidth="1"/>
    <col min="772" max="772" width="14.5703125" style="152" customWidth="1"/>
    <col min="773" max="773" width="10.28515625" style="152" customWidth="1"/>
    <col min="774" max="774" width="8.85546875" style="152" customWidth="1"/>
    <col min="775" max="775" width="7.85546875" style="152" customWidth="1"/>
    <col min="776" max="777" width="9.85546875" style="152" customWidth="1"/>
    <col min="778" max="778" width="7.140625" style="152" customWidth="1"/>
    <col min="779" max="779" width="8.7109375" style="152" customWidth="1"/>
    <col min="780" max="780" width="10.85546875" style="152" customWidth="1"/>
    <col min="781" max="781" width="9.42578125" style="152" customWidth="1"/>
    <col min="782" max="783" width="10.140625" style="152" customWidth="1"/>
    <col min="784" max="784" width="13" style="152" customWidth="1"/>
    <col min="785" max="785" width="9.7109375" style="152" customWidth="1"/>
    <col min="786" max="786" width="11.42578125" style="152" customWidth="1"/>
    <col min="787" max="788" width="11.7109375" style="152" customWidth="1"/>
    <col min="789" max="789" width="14" style="152" customWidth="1"/>
    <col min="790" max="790" width="11" style="152" bestFit="1" customWidth="1"/>
    <col min="791" max="791" width="12" style="152" bestFit="1" customWidth="1"/>
    <col min="792" max="1025" width="9.140625" style="152"/>
    <col min="1026" max="1026" width="29.85546875" style="152" customWidth="1"/>
    <col min="1027" max="1027" width="14.28515625" style="152" customWidth="1"/>
    <col min="1028" max="1028" width="14.5703125" style="152" customWidth="1"/>
    <col min="1029" max="1029" width="10.28515625" style="152" customWidth="1"/>
    <col min="1030" max="1030" width="8.85546875" style="152" customWidth="1"/>
    <col min="1031" max="1031" width="7.85546875" style="152" customWidth="1"/>
    <col min="1032" max="1033" width="9.85546875" style="152" customWidth="1"/>
    <col min="1034" max="1034" width="7.140625" style="152" customWidth="1"/>
    <col min="1035" max="1035" width="8.7109375" style="152" customWidth="1"/>
    <col min="1036" max="1036" width="10.85546875" style="152" customWidth="1"/>
    <col min="1037" max="1037" width="9.42578125" style="152" customWidth="1"/>
    <col min="1038" max="1039" width="10.140625" style="152" customWidth="1"/>
    <col min="1040" max="1040" width="13" style="152" customWidth="1"/>
    <col min="1041" max="1041" width="9.7109375" style="152" customWidth="1"/>
    <col min="1042" max="1042" width="11.42578125" style="152" customWidth="1"/>
    <col min="1043" max="1044" width="11.7109375" style="152" customWidth="1"/>
    <col min="1045" max="1045" width="14" style="152" customWidth="1"/>
    <col min="1046" max="1046" width="11" style="152" bestFit="1" customWidth="1"/>
    <col min="1047" max="1047" width="12" style="152" bestFit="1" customWidth="1"/>
    <col min="1048" max="1281" width="9.140625" style="152"/>
    <col min="1282" max="1282" width="29.85546875" style="152" customWidth="1"/>
    <col min="1283" max="1283" width="14.28515625" style="152" customWidth="1"/>
    <col min="1284" max="1284" width="14.5703125" style="152" customWidth="1"/>
    <col min="1285" max="1285" width="10.28515625" style="152" customWidth="1"/>
    <col min="1286" max="1286" width="8.85546875" style="152" customWidth="1"/>
    <col min="1287" max="1287" width="7.85546875" style="152" customWidth="1"/>
    <col min="1288" max="1289" width="9.85546875" style="152" customWidth="1"/>
    <col min="1290" max="1290" width="7.140625" style="152" customWidth="1"/>
    <col min="1291" max="1291" width="8.7109375" style="152" customWidth="1"/>
    <col min="1292" max="1292" width="10.85546875" style="152" customWidth="1"/>
    <col min="1293" max="1293" width="9.42578125" style="152" customWidth="1"/>
    <col min="1294" max="1295" width="10.140625" style="152" customWidth="1"/>
    <col min="1296" max="1296" width="13" style="152" customWidth="1"/>
    <col min="1297" max="1297" width="9.7109375" style="152" customWidth="1"/>
    <col min="1298" max="1298" width="11.42578125" style="152" customWidth="1"/>
    <col min="1299" max="1300" width="11.7109375" style="152" customWidth="1"/>
    <col min="1301" max="1301" width="14" style="152" customWidth="1"/>
    <col min="1302" max="1302" width="11" style="152" bestFit="1" customWidth="1"/>
    <col min="1303" max="1303" width="12" style="152" bestFit="1" customWidth="1"/>
    <col min="1304" max="1537" width="9.140625" style="152"/>
    <col min="1538" max="1538" width="29.85546875" style="152" customWidth="1"/>
    <col min="1539" max="1539" width="14.28515625" style="152" customWidth="1"/>
    <col min="1540" max="1540" width="14.5703125" style="152" customWidth="1"/>
    <col min="1541" max="1541" width="10.28515625" style="152" customWidth="1"/>
    <col min="1542" max="1542" width="8.85546875" style="152" customWidth="1"/>
    <col min="1543" max="1543" width="7.85546875" style="152" customWidth="1"/>
    <col min="1544" max="1545" width="9.85546875" style="152" customWidth="1"/>
    <col min="1546" max="1546" width="7.140625" style="152" customWidth="1"/>
    <col min="1547" max="1547" width="8.7109375" style="152" customWidth="1"/>
    <col min="1548" max="1548" width="10.85546875" style="152" customWidth="1"/>
    <col min="1549" max="1549" width="9.42578125" style="152" customWidth="1"/>
    <col min="1550" max="1551" width="10.140625" style="152" customWidth="1"/>
    <col min="1552" max="1552" width="13" style="152" customWidth="1"/>
    <col min="1553" max="1553" width="9.7109375" style="152" customWidth="1"/>
    <col min="1554" max="1554" width="11.42578125" style="152" customWidth="1"/>
    <col min="1555" max="1556" width="11.7109375" style="152" customWidth="1"/>
    <col min="1557" max="1557" width="14" style="152" customWidth="1"/>
    <col min="1558" max="1558" width="11" style="152" bestFit="1" customWidth="1"/>
    <col min="1559" max="1559" width="12" style="152" bestFit="1" customWidth="1"/>
    <col min="1560" max="1793" width="9.140625" style="152"/>
    <col min="1794" max="1794" width="29.85546875" style="152" customWidth="1"/>
    <col min="1795" max="1795" width="14.28515625" style="152" customWidth="1"/>
    <col min="1796" max="1796" width="14.5703125" style="152" customWidth="1"/>
    <col min="1797" max="1797" width="10.28515625" style="152" customWidth="1"/>
    <col min="1798" max="1798" width="8.85546875" style="152" customWidth="1"/>
    <col min="1799" max="1799" width="7.85546875" style="152" customWidth="1"/>
    <col min="1800" max="1801" width="9.85546875" style="152" customWidth="1"/>
    <col min="1802" max="1802" width="7.140625" style="152" customWidth="1"/>
    <col min="1803" max="1803" width="8.7109375" style="152" customWidth="1"/>
    <col min="1804" max="1804" width="10.85546875" style="152" customWidth="1"/>
    <col min="1805" max="1805" width="9.42578125" style="152" customWidth="1"/>
    <col min="1806" max="1807" width="10.140625" style="152" customWidth="1"/>
    <col min="1808" max="1808" width="13" style="152" customWidth="1"/>
    <col min="1809" max="1809" width="9.7109375" style="152" customWidth="1"/>
    <col min="1810" max="1810" width="11.42578125" style="152" customWidth="1"/>
    <col min="1811" max="1812" width="11.7109375" style="152" customWidth="1"/>
    <col min="1813" max="1813" width="14" style="152" customWidth="1"/>
    <col min="1814" max="1814" width="11" style="152" bestFit="1" customWidth="1"/>
    <col min="1815" max="1815" width="12" style="152" bestFit="1" customWidth="1"/>
    <col min="1816" max="2049" width="9.140625" style="152"/>
    <col min="2050" max="2050" width="29.85546875" style="152" customWidth="1"/>
    <col min="2051" max="2051" width="14.28515625" style="152" customWidth="1"/>
    <col min="2052" max="2052" width="14.5703125" style="152" customWidth="1"/>
    <col min="2053" max="2053" width="10.28515625" style="152" customWidth="1"/>
    <col min="2054" max="2054" width="8.85546875" style="152" customWidth="1"/>
    <col min="2055" max="2055" width="7.85546875" style="152" customWidth="1"/>
    <col min="2056" max="2057" width="9.85546875" style="152" customWidth="1"/>
    <col min="2058" max="2058" width="7.140625" style="152" customWidth="1"/>
    <col min="2059" max="2059" width="8.7109375" style="152" customWidth="1"/>
    <col min="2060" max="2060" width="10.85546875" style="152" customWidth="1"/>
    <col min="2061" max="2061" width="9.42578125" style="152" customWidth="1"/>
    <col min="2062" max="2063" width="10.140625" style="152" customWidth="1"/>
    <col min="2064" max="2064" width="13" style="152" customWidth="1"/>
    <col min="2065" max="2065" width="9.7109375" style="152" customWidth="1"/>
    <col min="2066" max="2066" width="11.42578125" style="152" customWidth="1"/>
    <col min="2067" max="2068" width="11.7109375" style="152" customWidth="1"/>
    <col min="2069" max="2069" width="14" style="152" customWidth="1"/>
    <col min="2070" max="2070" width="11" style="152" bestFit="1" customWidth="1"/>
    <col min="2071" max="2071" width="12" style="152" bestFit="1" customWidth="1"/>
    <col min="2072" max="2305" width="9.140625" style="152"/>
    <col min="2306" max="2306" width="29.85546875" style="152" customWidth="1"/>
    <col min="2307" max="2307" width="14.28515625" style="152" customWidth="1"/>
    <col min="2308" max="2308" width="14.5703125" style="152" customWidth="1"/>
    <col min="2309" max="2309" width="10.28515625" style="152" customWidth="1"/>
    <col min="2310" max="2310" width="8.85546875" style="152" customWidth="1"/>
    <col min="2311" max="2311" width="7.85546875" style="152" customWidth="1"/>
    <col min="2312" max="2313" width="9.85546875" style="152" customWidth="1"/>
    <col min="2314" max="2314" width="7.140625" style="152" customWidth="1"/>
    <col min="2315" max="2315" width="8.7109375" style="152" customWidth="1"/>
    <col min="2316" max="2316" width="10.85546875" style="152" customWidth="1"/>
    <col min="2317" max="2317" width="9.42578125" style="152" customWidth="1"/>
    <col min="2318" max="2319" width="10.140625" style="152" customWidth="1"/>
    <col min="2320" max="2320" width="13" style="152" customWidth="1"/>
    <col min="2321" max="2321" width="9.7109375" style="152" customWidth="1"/>
    <col min="2322" max="2322" width="11.42578125" style="152" customWidth="1"/>
    <col min="2323" max="2324" width="11.7109375" style="152" customWidth="1"/>
    <col min="2325" max="2325" width="14" style="152" customWidth="1"/>
    <col min="2326" max="2326" width="11" style="152" bestFit="1" customWidth="1"/>
    <col min="2327" max="2327" width="12" style="152" bestFit="1" customWidth="1"/>
    <col min="2328" max="2561" width="9.140625" style="152"/>
    <col min="2562" max="2562" width="29.85546875" style="152" customWidth="1"/>
    <col min="2563" max="2563" width="14.28515625" style="152" customWidth="1"/>
    <col min="2564" max="2564" width="14.5703125" style="152" customWidth="1"/>
    <col min="2565" max="2565" width="10.28515625" style="152" customWidth="1"/>
    <col min="2566" max="2566" width="8.85546875" style="152" customWidth="1"/>
    <col min="2567" max="2567" width="7.85546875" style="152" customWidth="1"/>
    <col min="2568" max="2569" width="9.85546875" style="152" customWidth="1"/>
    <col min="2570" max="2570" width="7.140625" style="152" customWidth="1"/>
    <col min="2571" max="2571" width="8.7109375" style="152" customWidth="1"/>
    <col min="2572" max="2572" width="10.85546875" style="152" customWidth="1"/>
    <col min="2573" max="2573" width="9.42578125" style="152" customWidth="1"/>
    <col min="2574" max="2575" width="10.140625" style="152" customWidth="1"/>
    <col min="2576" max="2576" width="13" style="152" customWidth="1"/>
    <col min="2577" max="2577" width="9.7109375" style="152" customWidth="1"/>
    <col min="2578" max="2578" width="11.42578125" style="152" customWidth="1"/>
    <col min="2579" max="2580" width="11.7109375" style="152" customWidth="1"/>
    <col min="2581" max="2581" width="14" style="152" customWidth="1"/>
    <col min="2582" max="2582" width="11" style="152" bestFit="1" customWidth="1"/>
    <col min="2583" max="2583" width="12" style="152" bestFit="1" customWidth="1"/>
    <col min="2584" max="2817" width="9.140625" style="152"/>
    <col min="2818" max="2818" width="29.85546875" style="152" customWidth="1"/>
    <col min="2819" max="2819" width="14.28515625" style="152" customWidth="1"/>
    <col min="2820" max="2820" width="14.5703125" style="152" customWidth="1"/>
    <col min="2821" max="2821" width="10.28515625" style="152" customWidth="1"/>
    <col min="2822" max="2822" width="8.85546875" style="152" customWidth="1"/>
    <col min="2823" max="2823" width="7.85546875" style="152" customWidth="1"/>
    <col min="2824" max="2825" width="9.85546875" style="152" customWidth="1"/>
    <col min="2826" max="2826" width="7.140625" style="152" customWidth="1"/>
    <col min="2827" max="2827" width="8.7109375" style="152" customWidth="1"/>
    <col min="2828" max="2828" width="10.85546875" style="152" customWidth="1"/>
    <col min="2829" max="2829" width="9.42578125" style="152" customWidth="1"/>
    <col min="2830" max="2831" width="10.140625" style="152" customWidth="1"/>
    <col min="2832" max="2832" width="13" style="152" customWidth="1"/>
    <col min="2833" max="2833" width="9.7109375" style="152" customWidth="1"/>
    <col min="2834" max="2834" width="11.42578125" style="152" customWidth="1"/>
    <col min="2835" max="2836" width="11.7109375" style="152" customWidth="1"/>
    <col min="2837" max="2837" width="14" style="152" customWidth="1"/>
    <col min="2838" max="2838" width="11" style="152" bestFit="1" customWidth="1"/>
    <col min="2839" max="2839" width="12" style="152" bestFit="1" customWidth="1"/>
    <col min="2840" max="3073" width="9.140625" style="152"/>
    <col min="3074" max="3074" width="29.85546875" style="152" customWidth="1"/>
    <col min="3075" max="3075" width="14.28515625" style="152" customWidth="1"/>
    <col min="3076" max="3076" width="14.5703125" style="152" customWidth="1"/>
    <col min="3077" max="3077" width="10.28515625" style="152" customWidth="1"/>
    <col min="3078" max="3078" width="8.85546875" style="152" customWidth="1"/>
    <col min="3079" max="3079" width="7.85546875" style="152" customWidth="1"/>
    <col min="3080" max="3081" width="9.85546875" style="152" customWidth="1"/>
    <col min="3082" max="3082" width="7.140625" style="152" customWidth="1"/>
    <col min="3083" max="3083" width="8.7109375" style="152" customWidth="1"/>
    <col min="3084" max="3084" width="10.85546875" style="152" customWidth="1"/>
    <col min="3085" max="3085" width="9.42578125" style="152" customWidth="1"/>
    <col min="3086" max="3087" width="10.140625" style="152" customWidth="1"/>
    <col min="3088" max="3088" width="13" style="152" customWidth="1"/>
    <col min="3089" max="3089" width="9.7109375" style="152" customWidth="1"/>
    <col min="3090" max="3090" width="11.42578125" style="152" customWidth="1"/>
    <col min="3091" max="3092" width="11.7109375" style="152" customWidth="1"/>
    <col min="3093" max="3093" width="14" style="152" customWidth="1"/>
    <col min="3094" max="3094" width="11" style="152" bestFit="1" customWidth="1"/>
    <col min="3095" max="3095" width="12" style="152" bestFit="1" customWidth="1"/>
    <col min="3096" max="3329" width="9.140625" style="152"/>
    <col min="3330" max="3330" width="29.85546875" style="152" customWidth="1"/>
    <col min="3331" max="3331" width="14.28515625" style="152" customWidth="1"/>
    <col min="3332" max="3332" width="14.5703125" style="152" customWidth="1"/>
    <col min="3333" max="3333" width="10.28515625" style="152" customWidth="1"/>
    <col min="3334" max="3334" width="8.85546875" style="152" customWidth="1"/>
    <col min="3335" max="3335" width="7.85546875" style="152" customWidth="1"/>
    <col min="3336" max="3337" width="9.85546875" style="152" customWidth="1"/>
    <col min="3338" max="3338" width="7.140625" style="152" customWidth="1"/>
    <col min="3339" max="3339" width="8.7109375" style="152" customWidth="1"/>
    <col min="3340" max="3340" width="10.85546875" style="152" customWidth="1"/>
    <col min="3341" max="3341" width="9.42578125" style="152" customWidth="1"/>
    <col min="3342" max="3343" width="10.140625" style="152" customWidth="1"/>
    <col min="3344" max="3344" width="13" style="152" customWidth="1"/>
    <col min="3345" max="3345" width="9.7109375" style="152" customWidth="1"/>
    <col min="3346" max="3346" width="11.42578125" style="152" customWidth="1"/>
    <col min="3347" max="3348" width="11.7109375" style="152" customWidth="1"/>
    <col min="3349" max="3349" width="14" style="152" customWidth="1"/>
    <col min="3350" max="3350" width="11" style="152" bestFit="1" customWidth="1"/>
    <col min="3351" max="3351" width="12" style="152" bestFit="1" customWidth="1"/>
    <col min="3352" max="3585" width="9.140625" style="152"/>
    <col min="3586" max="3586" width="29.85546875" style="152" customWidth="1"/>
    <col min="3587" max="3587" width="14.28515625" style="152" customWidth="1"/>
    <col min="3588" max="3588" width="14.5703125" style="152" customWidth="1"/>
    <col min="3589" max="3589" width="10.28515625" style="152" customWidth="1"/>
    <col min="3590" max="3590" width="8.85546875" style="152" customWidth="1"/>
    <col min="3591" max="3591" width="7.85546875" style="152" customWidth="1"/>
    <col min="3592" max="3593" width="9.85546875" style="152" customWidth="1"/>
    <col min="3594" max="3594" width="7.140625" style="152" customWidth="1"/>
    <col min="3595" max="3595" width="8.7109375" style="152" customWidth="1"/>
    <col min="3596" max="3596" width="10.85546875" style="152" customWidth="1"/>
    <col min="3597" max="3597" width="9.42578125" style="152" customWidth="1"/>
    <col min="3598" max="3599" width="10.140625" style="152" customWidth="1"/>
    <col min="3600" max="3600" width="13" style="152" customWidth="1"/>
    <col min="3601" max="3601" width="9.7109375" style="152" customWidth="1"/>
    <col min="3602" max="3602" width="11.42578125" style="152" customWidth="1"/>
    <col min="3603" max="3604" width="11.7109375" style="152" customWidth="1"/>
    <col min="3605" max="3605" width="14" style="152" customWidth="1"/>
    <col min="3606" max="3606" width="11" style="152" bestFit="1" customWidth="1"/>
    <col min="3607" max="3607" width="12" style="152" bestFit="1" customWidth="1"/>
    <col min="3608" max="3841" width="9.140625" style="152"/>
    <col min="3842" max="3842" width="29.85546875" style="152" customWidth="1"/>
    <col min="3843" max="3843" width="14.28515625" style="152" customWidth="1"/>
    <col min="3844" max="3844" width="14.5703125" style="152" customWidth="1"/>
    <col min="3845" max="3845" width="10.28515625" style="152" customWidth="1"/>
    <col min="3846" max="3846" width="8.85546875" style="152" customWidth="1"/>
    <col min="3847" max="3847" width="7.85546875" style="152" customWidth="1"/>
    <col min="3848" max="3849" width="9.85546875" style="152" customWidth="1"/>
    <col min="3850" max="3850" width="7.140625" style="152" customWidth="1"/>
    <col min="3851" max="3851" width="8.7109375" style="152" customWidth="1"/>
    <col min="3852" max="3852" width="10.85546875" style="152" customWidth="1"/>
    <col min="3853" max="3853" width="9.42578125" style="152" customWidth="1"/>
    <col min="3854" max="3855" width="10.140625" style="152" customWidth="1"/>
    <col min="3856" max="3856" width="13" style="152" customWidth="1"/>
    <col min="3857" max="3857" width="9.7109375" style="152" customWidth="1"/>
    <col min="3858" max="3858" width="11.42578125" style="152" customWidth="1"/>
    <col min="3859" max="3860" width="11.7109375" style="152" customWidth="1"/>
    <col min="3861" max="3861" width="14" style="152" customWidth="1"/>
    <col min="3862" max="3862" width="11" style="152" bestFit="1" customWidth="1"/>
    <col min="3863" max="3863" width="12" style="152" bestFit="1" customWidth="1"/>
    <col min="3864" max="4097" width="9.140625" style="152"/>
    <col min="4098" max="4098" width="29.85546875" style="152" customWidth="1"/>
    <col min="4099" max="4099" width="14.28515625" style="152" customWidth="1"/>
    <col min="4100" max="4100" width="14.5703125" style="152" customWidth="1"/>
    <col min="4101" max="4101" width="10.28515625" style="152" customWidth="1"/>
    <col min="4102" max="4102" width="8.85546875" style="152" customWidth="1"/>
    <col min="4103" max="4103" width="7.85546875" style="152" customWidth="1"/>
    <col min="4104" max="4105" width="9.85546875" style="152" customWidth="1"/>
    <col min="4106" max="4106" width="7.140625" style="152" customWidth="1"/>
    <col min="4107" max="4107" width="8.7109375" style="152" customWidth="1"/>
    <col min="4108" max="4108" width="10.85546875" style="152" customWidth="1"/>
    <col min="4109" max="4109" width="9.42578125" style="152" customWidth="1"/>
    <col min="4110" max="4111" width="10.140625" style="152" customWidth="1"/>
    <col min="4112" max="4112" width="13" style="152" customWidth="1"/>
    <col min="4113" max="4113" width="9.7109375" style="152" customWidth="1"/>
    <col min="4114" max="4114" width="11.42578125" style="152" customWidth="1"/>
    <col min="4115" max="4116" width="11.7109375" style="152" customWidth="1"/>
    <col min="4117" max="4117" width="14" style="152" customWidth="1"/>
    <col min="4118" max="4118" width="11" style="152" bestFit="1" customWidth="1"/>
    <col min="4119" max="4119" width="12" style="152" bestFit="1" customWidth="1"/>
    <col min="4120" max="4353" width="9.140625" style="152"/>
    <col min="4354" max="4354" width="29.85546875" style="152" customWidth="1"/>
    <col min="4355" max="4355" width="14.28515625" style="152" customWidth="1"/>
    <col min="4356" max="4356" width="14.5703125" style="152" customWidth="1"/>
    <col min="4357" max="4357" width="10.28515625" style="152" customWidth="1"/>
    <col min="4358" max="4358" width="8.85546875" style="152" customWidth="1"/>
    <col min="4359" max="4359" width="7.85546875" style="152" customWidth="1"/>
    <col min="4360" max="4361" width="9.85546875" style="152" customWidth="1"/>
    <col min="4362" max="4362" width="7.140625" style="152" customWidth="1"/>
    <col min="4363" max="4363" width="8.7109375" style="152" customWidth="1"/>
    <col min="4364" max="4364" width="10.85546875" style="152" customWidth="1"/>
    <col min="4365" max="4365" width="9.42578125" style="152" customWidth="1"/>
    <col min="4366" max="4367" width="10.140625" style="152" customWidth="1"/>
    <col min="4368" max="4368" width="13" style="152" customWidth="1"/>
    <col min="4369" max="4369" width="9.7109375" style="152" customWidth="1"/>
    <col min="4370" max="4370" width="11.42578125" style="152" customWidth="1"/>
    <col min="4371" max="4372" width="11.7109375" style="152" customWidth="1"/>
    <col min="4373" max="4373" width="14" style="152" customWidth="1"/>
    <col min="4374" max="4374" width="11" style="152" bestFit="1" customWidth="1"/>
    <col min="4375" max="4375" width="12" style="152" bestFit="1" customWidth="1"/>
    <col min="4376" max="4609" width="9.140625" style="152"/>
    <col min="4610" max="4610" width="29.85546875" style="152" customWidth="1"/>
    <col min="4611" max="4611" width="14.28515625" style="152" customWidth="1"/>
    <col min="4612" max="4612" width="14.5703125" style="152" customWidth="1"/>
    <col min="4613" max="4613" width="10.28515625" style="152" customWidth="1"/>
    <col min="4614" max="4614" width="8.85546875" style="152" customWidth="1"/>
    <col min="4615" max="4615" width="7.85546875" style="152" customWidth="1"/>
    <col min="4616" max="4617" width="9.85546875" style="152" customWidth="1"/>
    <col min="4618" max="4618" width="7.140625" style="152" customWidth="1"/>
    <col min="4619" max="4619" width="8.7109375" style="152" customWidth="1"/>
    <col min="4620" max="4620" width="10.85546875" style="152" customWidth="1"/>
    <col min="4621" max="4621" width="9.42578125" style="152" customWidth="1"/>
    <col min="4622" max="4623" width="10.140625" style="152" customWidth="1"/>
    <col min="4624" max="4624" width="13" style="152" customWidth="1"/>
    <col min="4625" max="4625" width="9.7109375" style="152" customWidth="1"/>
    <col min="4626" max="4626" width="11.42578125" style="152" customWidth="1"/>
    <col min="4627" max="4628" width="11.7109375" style="152" customWidth="1"/>
    <col min="4629" max="4629" width="14" style="152" customWidth="1"/>
    <col min="4630" max="4630" width="11" style="152" bestFit="1" customWidth="1"/>
    <col min="4631" max="4631" width="12" style="152" bestFit="1" customWidth="1"/>
    <col min="4632" max="4865" width="9.140625" style="152"/>
    <col min="4866" max="4866" width="29.85546875" style="152" customWidth="1"/>
    <col min="4867" max="4867" width="14.28515625" style="152" customWidth="1"/>
    <col min="4868" max="4868" width="14.5703125" style="152" customWidth="1"/>
    <col min="4869" max="4869" width="10.28515625" style="152" customWidth="1"/>
    <col min="4870" max="4870" width="8.85546875" style="152" customWidth="1"/>
    <col min="4871" max="4871" width="7.85546875" style="152" customWidth="1"/>
    <col min="4872" max="4873" width="9.85546875" style="152" customWidth="1"/>
    <col min="4874" max="4874" width="7.140625" style="152" customWidth="1"/>
    <col min="4875" max="4875" width="8.7109375" style="152" customWidth="1"/>
    <col min="4876" max="4876" width="10.85546875" style="152" customWidth="1"/>
    <col min="4877" max="4877" width="9.42578125" style="152" customWidth="1"/>
    <col min="4878" max="4879" width="10.140625" style="152" customWidth="1"/>
    <col min="4880" max="4880" width="13" style="152" customWidth="1"/>
    <col min="4881" max="4881" width="9.7109375" style="152" customWidth="1"/>
    <col min="4882" max="4882" width="11.42578125" style="152" customWidth="1"/>
    <col min="4883" max="4884" width="11.7109375" style="152" customWidth="1"/>
    <col min="4885" max="4885" width="14" style="152" customWidth="1"/>
    <col min="4886" max="4886" width="11" style="152" bestFit="1" customWidth="1"/>
    <col min="4887" max="4887" width="12" style="152" bestFit="1" customWidth="1"/>
    <col min="4888" max="5121" width="9.140625" style="152"/>
    <col min="5122" max="5122" width="29.85546875" style="152" customWidth="1"/>
    <col min="5123" max="5123" width="14.28515625" style="152" customWidth="1"/>
    <col min="5124" max="5124" width="14.5703125" style="152" customWidth="1"/>
    <col min="5125" max="5125" width="10.28515625" style="152" customWidth="1"/>
    <col min="5126" max="5126" width="8.85546875" style="152" customWidth="1"/>
    <col min="5127" max="5127" width="7.85546875" style="152" customWidth="1"/>
    <col min="5128" max="5129" width="9.85546875" style="152" customWidth="1"/>
    <col min="5130" max="5130" width="7.140625" style="152" customWidth="1"/>
    <col min="5131" max="5131" width="8.7109375" style="152" customWidth="1"/>
    <col min="5132" max="5132" width="10.85546875" style="152" customWidth="1"/>
    <col min="5133" max="5133" width="9.42578125" style="152" customWidth="1"/>
    <col min="5134" max="5135" width="10.140625" style="152" customWidth="1"/>
    <col min="5136" max="5136" width="13" style="152" customWidth="1"/>
    <col min="5137" max="5137" width="9.7109375" style="152" customWidth="1"/>
    <col min="5138" max="5138" width="11.42578125" style="152" customWidth="1"/>
    <col min="5139" max="5140" width="11.7109375" style="152" customWidth="1"/>
    <col min="5141" max="5141" width="14" style="152" customWidth="1"/>
    <col min="5142" max="5142" width="11" style="152" bestFit="1" customWidth="1"/>
    <col min="5143" max="5143" width="12" style="152" bestFit="1" customWidth="1"/>
    <col min="5144" max="5377" width="9.140625" style="152"/>
    <col min="5378" max="5378" width="29.85546875" style="152" customWidth="1"/>
    <col min="5379" max="5379" width="14.28515625" style="152" customWidth="1"/>
    <col min="5380" max="5380" width="14.5703125" style="152" customWidth="1"/>
    <col min="5381" max="5381" width="10.28515625" style="152" customWidth="1"/>
    <col min="5382" max="5382" width="8.85546875" style="152" customWidth="1"/>
    <col min="5383" max="5383" width="7.85546875" style="152" customWidth="1"/>
    <col min="5384" max="5385" width="9.85546875" style="152" customWidth="1"/>
    <col min="5386" max="5386" width="7.140625" style="152" customWidth="1"/>
    <col min="5387" max="5387" width="8.7109375" style="152" customWidth="1"/>
    <col min="5388" max="5388" width="10.85546875" style="152" customWidth="1"/>
    <col min="5389" max="5389" width="9.42578125" style="152" customWidth="1"/>
    <col min="5390" max="5391" width="10.140625" style="152" customWidth="1"/>
    <col min="5392" max="5392" width="13" style="152" customWidth="1"/>
    <col min="5393" max="5393" width="9.7109375" style="152" customWidth="1"/>
    <col min="5394" max="5394" width="11.42578125" style="152" customWidth="1"/>
    <col min="5395" max="5396" width="11.7109375" style="152" customWidth="1"/>
    <col min="5397" max="5397" width="14" style="152" customWidth="1"/>
    <col min="5398" max="5398" width="11" style="152" bestFit="1" customWidth="1"/>
    <col min="5399" max="5399" width="12" style="152" bestFit="1" customWidth="1"/>
    <col min="5400" max="5633" width="9.140625" style="152"/>
    <col min="5634" max="5634" width="29.85546875" style="152" customWidth="1"/>
    <col min="5635" max="5635" width="14.28515625" style="152" customWidth="1"/>
    <col min="5636" max="5636" width="14.5703125" style="152" customWidth="1"/>
    <col min="5637" max="5637" width="10.28515625" style="152" customWidth="1"/>
    <col min="5638" max="5638" width="8.85546875" style="152" customWidth="1"/>
    <col min="5639" max="5639" width="7.85546875" style="152" customWidth="1"/>
    <col min="5640" max="5641" width="9.85546875" style="152" customWidth="1"/>
    <col min="5642" max="5642" width="7.140625" style="152" customWidth="1"/>
    <col min="5643" max="5643" width="8.7109375" style="152" customWidth="1"/>
    <col min="5644" max="5644" width="10.85546875" style="152" customWidth="1"/>
    <col min="5645" max="5645" width="9.42578125" style="152" customWidth="1"/>
    <col min="5646" max="5647" width="10.140625" style="152" customWidth="1"/>
    <col min="5648" max="5648" width="13" style="152" customWidth="1"/>
    <col min="5649" max="5649" width="9.7109375" style="152" customWidth="1"/>
    <col min="5650" max="5650" width="11.42578125" style="152" customWidth="1"/>
    <col min="5651" max="5652" width="11.7109375" style="152" customWidth="1"/>
    <col min="5653" max="5653" width="14" style="152" customWidth="1"/>
    <col min="5654" max="5654" width="11" style="152" bestFit="1" customWidth="1"/>
    <col min="5655" max="5655" width="12" style="152" bestFit="1" customWidth="1"/>
    <col min="5656" max="5889" width="9.140625" style="152"/>
    <col min="5890" max="5890" width="29.85546875" style="152" customWidth="1"/>
    <col min="5891" max="5891" width="14.28515625" style="152" customWidth="1"/>
    <col min="5892" max="5892" width="14.5703125" style="152" customWidth="1"/>
    <col min="5893" max="5893" width="10.28515625" style="152" customWidth="1"/>
    <col min="5894" max="5894" width="8.85546875" style="152" customWidth="1"/>
    <col min="5895" max="5895" width="7.85546875" style="152" customWidth="1"/>
    <col min="5896" max="5897" width="9.85546875" style="152" customWidth="1"/>
    <col min="5898" max="5898" width="7.140625" style="152" customWidth="1"/>
    <col min="5899" max="5899" width="8.7109375" style="152" customWidth="1"/>
    <col min="5900" max="5900" width="10.85546875" style="152" customWidth="1"/>
    <col min="5901" max="5901" width="9.42578125" style="152" customWidth="1"/>
    <col min="5902" max="5903" width="10.140625" style="152" customWidth="1"/>
    <col min="5904" max="5904" width="13" style="152" customWidth="1"/>
    <col min="5905" max="5905" width="9.7109375" style="152" customWidth="1"/>
    <col min="5906" max="5906" width="11.42578125" style="152" customWidth="1"/>
    <col min="5907" max="5908" width="11.7109375" style="152" customWidth="1"/>
    <col min="5909" max="5909" width="14" style="152" customWidth="1"/>
    <col min="5910" max="5910" width="11" style="152" bestFit="1" customWidth="1"/>
    <col min="5911" max="5911" width="12" style="152" bestFit="1" customWidth="1"/>
    <col min="5912" max="6145" width="9.140625" style="152"/>
    <col min="6146" max="6146" width="29.85546875" style="152" customWidth="1"/>
    <col min="6147" max="6147" width="14.28515625" style="152" customWidth="1"/>
    <col min="6148" max="6148" width="14.5703125" style="152" customWidth="1"/>
    <col min="6149" max="6149" width="10.28515625" style="152" customWidth="1"/>
    <col min="6150" max="6150" width="8.85546875" style="152" customWidth="1"/>
    <col min="6151" max="6151" width="7.85546875" style="152" customWidth="1"/>
    <col min="6152" max="6153" width="9.85546875" style="152" customWidth="1"/>
    <col min="6154" max="6154" width="7.140625" style="152" customWidth="1"/>
    <col min="6155" max="6155" width="8.7109375" style="152" customWidth="1"/>
    <col min="6156" max="6156" width="10.85546875" style="152" customWidth="1"/>
    <col min="6157" max="6157" width="9.42578125" style="152" customWidth="1"/>
    <col min="6158" max="6159" width="10.140625" style="152" customWidth="1"/>
    <col min="6160" max="6160" width="13" style="152" customWidth="1"/>
    <col min="6161" max="6161" width="9.7109375" style="152" customWidth="1"/>
    <col min="6162" max="6162" width="11.42578125" style="152" customWidth="1"/>
    <col min="6163" max="6164" width="11.7109375" style="152" customWidth="1"/>
    <col min="6165" max="6165" width="14" style="152" customWidth="1"/>
    <col min="6166" max="6166" width="11" style="152" bestFit="1" customWidth="1"/>
    <col min="6167" max="6167" width="12" style="152" bestFit="1" customWidth="1"/>
    <col min="6168" max="6401" width="9.140625" style="152"/>
    <col min="6402" max="6402" width="29.85546875" style="152" customWidth="1"/>
    <col min="6403" max="6403" width="14.28515625" style="152" customWidth="1"/>
    <col min="6404" max="6404" width="14.5703125" style="152" customWidth="1"/>
    <col min="6405" max="6405" width="10.28515625" style="152" customWidth="1"/>
    <col min="6406" max="6406" width="8.85546875" style="152" customWidth="1"/>
    <col min="6407" max="6407" width="7.85546875" style="152" customWidth="1"/>
    <col min="6408" max="6409" width="9.85546875" style="152" customWidth="1"/>
    <col min="6410" max="6410" width="7.140625" style="152" customWidth="1"/>
    <col min="6411" max="6411" width="8.7109375" style="152" customWidth="1"/>
    <col min="6412" max="6412" width="10.85546875" style="152" customWidth="1"/>
    <col min="6413" max="6413" width="9.42578125" style="152" customWidth="1"/>
    <col min="6414" max="6415" width="10.140625" style="152" customWidth="1"/>
    <col min="6416" max="6416" width="13" style="152" customWidth="1"/>
    <col min="6417" max="6417" width="9.7109375" style="152" customWidth="1"/>
    <col min="6418" max="6418" width="11.42578125" style="152" customWidth="1"/>
    <col min="6419" max="6420" width="11.7109375" style="152" customWidth="1"/>
    <col min="6421" max="6421" width="14" style="152" customWidth="1"/>
    <col min="6422" max="6422" width="11" style="152" bestFit="1" customWidth="1"/>
    <col min="6423" max="6423" width="12" style="152" bestFit="1" customWidth="1"/>
    <col min="6424" max="6657" width="9.140625" style="152"/>
    <col min="6658" max="6658" width="29.85546875" style="152" customWidth="1"/>
    <col min="6659" max="6659" width="14.28515625" style="152" customWidth="1"/>
    <col min="6660" max="6660" width="14.5703125" style="152" customWidth="1"/>
    <col min="6661" max="6661" width="10.28515625" style="152" customWidth="1"/>
    <col min="6662" max="6662" width="8.85546875" style="152" customWidth="1"/>
    <col min="6663" max="6663" width="7.85546875" style="152" customWidth="1"/>
    <col min="6664" max="6665" width="9.85546875" style="152" customWidth="1"/>
    <col min="6666" max="6666" width="7.140625" style="152" customWidth="1"/>
    <col min="6667" max="6667" width="8.7109375" style="152" customWidth="1"/>
    <col min="6668" max="6668" width="10.85546875" style="152" customWidth="1"/>
    <col min="6669" max="6669" width="9.42578125" style="152" customWidth="1"/>
    <col min="6670" max="6671" width="10.140625" style="152" customWidth="1"/>
    <col min="6672" max="6672" width="13" style="152" customWidth="1"/>
    <col min="6673" max="6673" width="9.7109375" style="152" customWidth="1"/>
    <col min="6674" max="6674" width="11.42578125" style="152" customWidth="1"/>
    <col min="6675" max="6676" width="11.7109375" style="152" customWidth="1"/>
    <col min="6677" max="6677" width="14" style="152" customWidth="1"/>
    <col min="6678" max="6678" width="11" style="152" bestFit="1" customWidth="1"/>
    <col min="6679" max="6679" width="12" style="152" bestFit="1" customWidth="1"/>
    <col min="6680" max="6913" width="9.140625" style="152"/>
    <col min="6914" max="6914" width="29.85546875" style="152" customWidth="1"/>
    <col min="6915" max="6915" width="14.28515625" style="152" customWidth="1"/>
    <col min="6916" max="6916" width="14.5703125" style="152" customWidth="1"/>
    <col min="6917" max="6917" width="10.28515625" style="152" customWidth="1"/>
    <col min="6918" max="6918" width="8.85546875" style="152" customWidth="1"/>
    <col min="6919" max="6919" width="7.85546875" style="152" customWidth="1"/>
    <col min="6920" max="6921" width="9.85546875" style="152" customWidth="1"/>
    <col min="6922" max="6922" width="7.140625" style="152" customWidth="1"/>
    <col min="6923" max="6923" width="8.7109375" style="152" customWidth="1"/>
    <col min="6924" max="6924" width="10.85546875" style="152" customWidth="1"/>
    <col min="6925" max="6925" width="9.42578125" style="152" customWidth="1"/>
    <col min="6926" max="6927" width="10.140625" style="152" customWidth="1"/>
    <col min="6928" max="6928" width="13" style="152" customWidth="1"/>
    <col min="6929" max="6929" width="9.7109375" style="152" customWidth="1"/>
    <col min="6930" max="6930" width="11.42578125" style="152" customWidth="1"/>
    <col min="6931" max="6932" width="11.7109375" style="152" customWidth="1"/>
    <col min="6933" max="6933" width="14" style="152" customWidth="1"/>
    <col min="6934" max="6934" width="11" style="152" bestFit="1" customWidth="1"/>
    <col min="6935" max="6935" width="12" style="152" bestFit="1" customWidth="1"/>
    <col min="6936" max="7169" width="9.140625" style="152"/>
    <col min="7170" max="7170" width="29.85546875" style="152" customWidth="1"/>
    <col min="7171" max="7171" width="14.28515625" style="152" customWidth="1"/>
    <col min="7172" max="7172" width="14.5703125" style="152" customWidth="1"/>
    <col min="7173" max="7173" width="10.28515625" style="152" customWidth="1"/>
    <col min="7174" max="7174" width="8.85546875" style="152" customWidth="1"/>
    <col min="7175" max="7175" width="7.85546875" style="152" customWidth="1"/>
    <col min="7176" max="7177" width="9.85546875" style="152" customWidth="1"/>
    <col min="7178" max="7178" width="7.140625" style="152" customWidth="1"/>
    <col min="7179" max="7179" width="8.7109375" style="152" customWidth="1"/>
    <col min="7180" max="7180" width="10.85546875" style="152" customWidth="1"/>
    <col min="7181" max="7181" width="9.42578125" style="152" customWidth="1"/>
    <col min="7182" max="7183" width="10.140625" style="152" customWidth="1"/>
    <col min="7184" max="7184" width="13" style="152" customWidth="1"/>
    <col min="7185" max="7185" width="9.7109375" style="152" customWidth="1"/>
    <col min="7186" max="7186" width="11.42578125" style="152" customWidth="1"/>
    <col min="7187" max="7188" width="11.7109375" style="152" customWidth="1"/>
    <col min="7189" max="7189" width="14" style="152" customWidth="1"/>
    <col min="7190" max="7190" width="11" style="152" bestFit="1" customWidth="1"/>
    <col min="7191" max="7191" width="12" style="152" bestFit="1" customWidth="1"/>
    <col min="7192" max="7425" width="9.140625" style="152"/>
    <col min="7426" max="7426" width="29.85546875" style="152" customWidth="1"/>
    <col min="7427" max="7427" width="14.28515625" style="152" customWidth="1"/>
    <col min="7428" max="7428" width="14.5703125" style="152" customWidth="1"/>
    <col min="7429" max="7429" width="10.28515625" style="152" customWidth="1"/>
    <col min="7430" max="7430" width="8.85546875" style="152" customWidth="1"/>
    <col min="7431" max="7431" width="7.85546875" style="152" customWidth="1"/>
    <col min="7432" max="7433" width="9.85546875" style="152" customWidth="1"/>
    <col min="7434" max="7434" width="7.140625" style="152" customWidth="1"/>
    <col min="7435" max="7435" width="8.7109375" style="152" customWidth="1"/>
    <col min="7436" max="7436" width="10.85546875" style="152" customWidth="1"/>
    <col min="7437" max="7437" width="9.42578125" style="152" customWidth="1"/>
    <col min="7438" max="7439" width="10.140625" style="152" customWidth="1"/>
    <col min="7440" max="7440" width="13" style="152" customWidth="1"/>
    <col min="7441" max="7441" width="9.7109375" style="152" customWidth="1"/>
    <col min="7442" max="7442" width="11.42578125" style="152" customWidth="1"/>
    <col min="7443" max="7444" width="11.7109375" style="152" customWidth="1"/>
    <col min="7445" max="7445" width="14" style="152" customWidth="1"/>
    <col min="7446" max="7446" width="11" style="152" bestFit="1" customWidth="1"/>
    <col min="7447" max="7447" width="12" style="152" bestFit="1" customWidth="1"/>
    <col min="7448" max="7681" width="9.140625" style="152"/>
    <col min="7682" max="7682" width="29.85546875" style="152" customWidth="1"/>
    <col min="7683" max="7683" width="14.28515625" style="152" customWidth="1"/>
    <col min="7684" max="7684" width="14.5703125" style="152" customWidth="1"/>
    <col min="7685" max="7685" width="10.28515625" style="152" customWidth="1"/>
    <col min="7686" max="7686" width="8.85546875" style="152" customWidth="1"/>
    <col min="7687" max="7687" width="7.85546875" style="152" customWidth="1"/>
    <col min="7688" max="7689" width="9.85546875" style="152" customWidth="1"/>
    <col min="7690" max="7690" width="7.140625" style="152" customWidth="1"/>
    <col min="7691" max="7691" width="8.7109375" style="152" customWidth="1"/>
    <col min="7692" max="7692" width="10.85546875" style="152" customWidth="1"/>
    <col min="7693" max="7693" width="9.42578125" style="152" customWidth="1"/>
    <col min="7694" max="7695" width="10.140625" style="152" customWidth="1"/>
    <col min="7696" max="7696" width="13" style="152" customWidth="1"/>
    <col min="7697" max="7697" width="9.7109375" style="152" customWidth="1"/>
    <col min="7698" max="7698" width="11.42578125" style="152" customWidth="1"/>
    <col min="7699" max="7700" width="11.7109375" style="152" customWidth="1"/>
    <col min="7701" max="7701" width="14" style="152" customWidth="1"/>
    <col min="7702" max="7702" width="11" style="152" bestFit="1" customWidth="1"/>
    <col min="7703" max="7703" width="12" style="152" bestFit="1" customWidth="1"/>
    <col min="7704" max="7937" width="9.140625" style="152"/>
    <col min="7938" max="7938" width="29.85546875" style="152" customWidth="1"/>
    <col min="7939" max="7939" width="14.28515625" style="152" customWidth="1"/>
    <col min="7940" max="7940" width="14.5703125" style="152" customWidth="1"/>
    <col min="7941" max="7941" width="10.28515625" style="152" customWidth="1"/>
    <col min="7942" max="7942" width="8.85546875" style="152" customWidth="1"/>
    <col min="7943" max="7943" width="7.85546875" style="152" customWidth="1"/>
    <col min="7944" max="7945" width="9.85546875" style="152" customWidth="1"/>
    <col min="7946" max="7946" width="7.140625" style="152" customWidth="1"/>
    <col min="7947" max="7947" width="8.7109375" style="152" customWidth="1"/>
    <col min="7948" max="7948" width="10.85546875" style="152" customWidth="1"/>
    <col min="7949" max="7949" width="9.42578125" style="152" customWidth="1"/>
    <col min="7950" max="7951" width="10.140625" style="152" customWidth="1"/>
    <col min="7952" max="7952" width="13" style="152" customWidth="1"/>
    <col min="7953" max="7953" width="9.7109375" style="152" customWidth="1"/>
    <col min="7954" max="7954" width="11.42578125" style="152" customWidth="1"/>
    <col min="7955" max="7956" width="11.7109375" style="152" customWidth="1"/>
    <col min="7957" max="7957" width="14" style="152" customWidth="1"/>
    <col min="7958" max="7958" width="11" style="152" bestFit="1" customWidth="1"/>
    <col min="7959" max="7959" width="12" style="152" bestFit="1" customWidth="1"/>
    <col min="7960" max="8193" width="9.140625" style="152"/>
    <col min="8194" max="8194" width="29.85546875" style="152" customWidth="1"/>
    <col min="8195" max="8195" width="14.28515625" style="152" customWidth="1"/>
    <col min="8196" max="8196" width="14.5703125" style="152" customWidth="1"/>
    <col min="8197" max="8197" width="10.28515625" style="152" customWidth="1"/>
    <col min="8198" max="8198" width="8.85546875" style="152" customWidth="1"/>
    <col min="8199" max="8199" width="7.85546875" style="152" customWidth="1"/>
    <col min="8200" max="8201" width="9.85546875" style="152" customWidth="1"/>
    <col min="8202" max="8202" width="7.140625" style="152" customWidth="1"/>
    <col min="8203" max="8203" width="8.7109375" style="152" customWidth="1"/>
    <col min="8204" max="8204" width="10.85546875" style="152" customWidth="1"/>
    <col min="8205" max="8205" width="9.42578125" style="152" customWidth="1"/>
    <col min="8206" max="8207" width="10.140625" style="152" customWidth="1"/>
    <col min="8208" max="8208" width="13" style="152" customWidth="1"/>
    <col min="8209" max="8209" width="9.7109375" style="152" customWidth="1"/>
    <col min="8210" max="8210" width="11.42578125" style="152" customWidth="1"/>
    <col min="8211" max="8212" width="11.7109375" style="152" customWidth="1"/>
    <col min="8213" max="8213" width="14" style="152" customWidth="1"/>
    <col min="8214" max="8214" width="11" style="152" bestFit="1" customWidth="1"/>
    <col min="8215" max="8215" width="12" style="152" bestFit="1" customWidth="1"/>
    <col min="8216" max="8449" width="9.140625" style="152"/>
    <col min="8450" max="8450" width="29.85546875" style="152" customWidth="1"/>
    <col min="8451" max="8451" width="14.28515625" style="152" customWidth="1"/>
    <col min="8452" max="8452" width="14.5703125" style="152" customWidth="1"/>
    <col min="8453" max="8453" width="10.28515625" style="152" customWidth="1"/>
    <col min="8454" max="8454" width="8.85546875" style="152" customWidth="1"/>
    <col min="8455" max="8455" width="7.85546875" style="152" customWidth="1"/>
    <col min="8456" max="8457" width="9.85546875" style="152" customWidth="1"/>
    <col min="8458" max="8458" width="7.140625" style="152" customWidth="1"/>
    <col min="8459" max="8459" width="8.7109375" style="152" customWidth="1"/>
    <col min="8460" max="8460" width="10.85546875" style="152" customWidth="1"/>
    <col min="8461" max="8461" width="9.42578125" style="152" customWidth="1"/>
    <col min="8462" max="8463" width="10.140625" style="152" customWidth="1"/>
    <col min="8464" max="8464" width="13" style="152" customWidth="1"/>
    <col min="8465" max="8465" width="9.7109375" style="152" customWidth="1"/>
    <col min="8466" max="8466" width="11.42578125" style="152" customWidth="1"/>
    <col min="8467" max="8468" width="11.7109375" style="152" customWidth="1"/>
    <col min="8469" max="8469" width="14" style="152" customWidth="1"/>
    <col min="8470" max="8470" width="11" style="152" bestFit="1" customWidth="1"/>
    <col min="8471" max="8471" width="12" style="152" bestFit="1" customWidth="1"/>
    <col min="8472" max="8705" width="9.140625" style="152"/>
    <col min="8706" max="8706" width="29.85546875" style="152" customWidth="1"/>
    <col min="8707" max="8707" width="14.28515625" style="152" customWidth="1"/>
    <col min="8708" max="8708" width="14.5703125" style="152" customWidth="1"/>
    <col min="8709" max="8709" width="10.28515625" style="152" customWidth="1"/>
    <col min="8710" max="8710" width="8.85546875" style="152" customWidth="1"/>
    <col min="8711" max="8711" width="7.85546875" style="152" customWidth="1"/>
    <col min="8712" max="8713" width="9.85546875" style="152" customWidth="1"/>
    <col min="8714" max="8714" width="7.140625" style="152" customWidth="1"/>
    <col min="8715" max="8715" width="8.7109375" style="152" customWidth="1"/>
    <col min="8716" max="8716" width="10.85546875" style="152" customWidth="1"/>
    <col min="8717" max="8717" width="9.42578125" style="152" customWidth="1"/>
    <col min="8718" max="8719" width="10.140625" style="152" customWidth="1"/>
    <col min="8720" max="8720" width="13" style="152" customWidth="1"/>
    <col min="8721" max="8721" width="9.7109375" style="152" customWidth="1"/>
    <col min="8722" max="8722" width="11.42578125" style="152" customWidth="1"/>
    <col min="8723" max="8724" width="11.7109375" style="152" customWidth="1"/>
    <col min="8725" max="8725" width="14" style="152" customWidth="1"/>
    <col min="8726" max="8726" width="11" style="152" bestFit="1" customWidth="1"/>
    <col min="8727" max="8727" width="12" style="152" bestFit="1" customWidth="1"/>
    <col min="8728" max="8961" width="9.140625" style="152"/>
    <col min="8962" max="8962" width="29.85546875" style="152" customWidth="1"/>
    <col min="8963" max="8963" width="14.28515625" style="152" customWidth="1"/>
    <col min="8964" max="8964" width="14.5703125" style="152" customWidth="1"/>
    <col min="8965" max="8965" width="10.28515625" style="152" customWidth="1"/>
    <col min="8966" max="8966" width="8.85546875" style="152" customWidth="1"/>
    <col min="8967" max="8967" width="7.85546875" style="152" customWidth="1"/>
    <col min="8968" max="8969" width="9.85546875" style="152" customWidth="1"/>
    <col min="8970" max="8970" width="7.140625" style="152" customWidth="1"/>
    <col min="8971" max="8971" width="8.7109375" style="152" customWidth="1"/>
    <col min="8972" max="8972" width="10.85546875" style="152" customWidth="1"/>
    <col min="8973" max="8973" width="9.42578125" style="152" customWidth="1"/>
    <col min="8974" max="8975" width="10.140625" style="152" customWidth="1"/>
    <col min="8976" max="8976" width="13" style="152" customWidth="1"/>
    <col min="8977" max="8977" width="9.7109375" style="152" customWidth="1"/>
    <col min="8978" max="8978" width="11.42578125" style="152" customWidth="1"/>
    <col min="8979" max="8980" width="11.7109375" style="152" customWidth="1"/>
    <col min="8981" max="8981" width="14" style="152" customWidth="1"/>
    <col min="8982" max="8982" width="11" style="152" bestFit="1" customWidth="1"/>
    <col min="8983" max="8983" width="12" style="152" bestFit="1" customWidth="1"/>
    <col min="8984" max="9217" width="9.140625" style="152"/>
    <col min="9218" max="9218" width="29.85546875" style="152" customWidth="1"/>
    <col min="9219" max="9219" width="14.28515625" style="152" customWidth="1"/>
    <col min="9220" max="9220" width="14.5703125" style="152" customWidth="1"/>
    <col min="9221" max="9221" width="10.28515625" style="152" customWidth="1"/>
    <col min="9222" max="9222" width="8.85546875" style="152" customWidth="1"/>
    <col min="9223" max="9223" width="7.85546875" style="152" customWidth="1"/>
    <col min="9224" max="9225" width="9.85546875" style="152" customWidth="1"/>
    <col min="9226" max="9226" width="7.140625" style="152" customWidth="1"/>
    <col min="9227" max="9227" width="8.7109375" style="152" customWidth="1"/>
    <col min="9228" max="9228" width="10.85546875" style="152" customWidth="1"/>
    <col min="9229" max="9229" width="9.42578125" style="152" customWidth="1"/>
    <col min="9230" max="9231" width="10.140625" style="152" customWidth="1"/>
    <col min="9232" max="9232" width="13" style="152" customWidth="1"/>
    <col min="9233" max="9233" width="9.7109375" style="152" customWidth="1"/>
    <col min="9234" max="9234" width="11.42578125" style="152" customWidth="1"/>
    <col min="9235" max="9236" width="11.7109375" style="152" customWidth="1"/>
    <col min="9237" max="9237" width="14" style="152" customWidth="1"/>
    <col min="9238" max="9238" width="11" style="152" bestFit="1" customWidth="1"/>
    <col min="9239" max="9239" width="12" style="152" bestFit="1" customWidth="1"/>
    <col min="9240" max="9473" width="9.140625" style="152"/>
    <col min="9474" max="9474" width="29.85546875" style="152" customWidth="1"/>
    <col min="9475" max="9475" width="14.28515625" style="152" customWidth="1"/>
    <col min="9476" max="9476" width="14.5703125" style="152" customWidth="1"/>
    <col min="9477" max="9477" width="10.28515625" style="152" customWidth="1"/>
    <col min="9478" max="9478" width="8.85546875" style="152" customWidth="1"/>
    <col min="9479" max="9479" width="7.85546875" style="152" customWidth="1"/>
    <col min="9480" max="9481" width="9.85546875" style="152" customWidth="1"/>
    <col min="9482" max="9482" width="7.140625" style="152" customWidth="1"/>
    <col min="9483" max="9483" width="8.7109375" style="152" customWidth="1"/>
    <col min="9484" max="9484" width="10.85546875" style="152" customWidth="1"/>
    <col min="9485" max="9485" width="9.42578125" style="152" customWidth="1"/>
    <col min="9486" max="9487" width="10.140625" style="152" customWidth="1"/>
    <col min="9488" max="9488" width="13" style="152" customWidth="1"/>
    <col min="9489" max="9489" width="9.7109375" style="152" customWidth="1"/>
    <col min="9490" max="9490" width="11.42578125" style="152" customWidth="1"/>
    <col min="9491" max="9492" width="11.7109375" style="152" customWidth="1"/>
    <col min="9493" max="9493" width="14" style="152" customWidth="1"/>
    <col min="9494" max="9494" width="11" style="152" bestFit="1" customWidth="1"/>
    <col min="9495" max="9495" width="12" style="152" bestFit="1" customWidth="1"/>
    <col min="9496" max="9729" width="9.140625" style="152"/>
    <col min="9730" max="9730" width="29.85546875" style="152" customWidth="1"/>
    <col min="9731" max="9731" width="14.28515625" style="152" customWidth="1"/>
    <col min="9732" max="9732" width="14.5703125" style="152" customWidth="1"/>
    <col min="9733" max="9733" width="10.28515625" style="152" customWidth="1"/>
    <col min="9734" max="9734" width="8.85546875" style="152" customWidth="1"/>
    <col min="9735" max="9735" width="7.85546875" style="152" customWidth="1"/>
    <col min="9736" max="9737" width="9.85546875" style="152" customWidth="1"/>
    <col min="9738" max="9738" width="7.140625" style="152" customWidth="1"/>
    <col min="9739" max="9739" width="8.7109375" style="152" customWidth="1"/>
    <col min="9740" max="9740" width="10.85546875" style="152" customWidth="1"/>
    <col min="9741" max="9741" width="9.42578125" style="152" customWidth="1"/>
    <col min="9742" max="9743" width="10.140625" style="152" customWidth="1"/>
    <col min="9744" max="9744" width="13" style="152" customWidth="1"/>
    <col min="9745" max="9745" width="9.7109375" style="152" customWidth="1"/>
    <col min="9746" max="9746" width="11.42578125" style="152" customWidth="1"/>
    <col min="9747" max="9748" width="11.7109375" style="152" customWidth="1"/>
    <col min="9749" max="9749" width="14" style="152" customWidth="1"/>
    <col min="9750" max="9750" width="11" style="152" bestFit="1" customWidth="1"/>
    <col min="9751" max="9751" width="12" style="152" bestFit="1" customWidth="1"/>
    <col min="9752" max="9985" width="9.140625" style="152"/>
    <col min="9986" max="9986" width="29.85546875" style="152" customWidth="1"/>
    <col min="9987" max="9987" width="14.28515625" style="152" customWidth="1"/>
    <col min="9988" max="9988" width="14.5703125" style="152" customWidth="1"/>
    <col min="9989" max="9989" width="10.28515625" style="152" customWidth="1"/>
    <col min="9990" max="9990" width="8.85546875" style="152" customWidth="1"/>
    <col min="9991" max="9991" width="7.85546875" style="152" customWidth="1"/>
    <col min="9992" max="9993" width="9.85546875" style="152" customWidth="1"/>
    <col min="9994" max="9994" width="7.140625" style="152" customWidth="1"/>
    <col min="9995" max="9995" width="8.7109375" style="152" customWidth="1"/>
    <col min="9996" max="9996" width="10.85546875" style="152" customWidth="1"/>
    <col min="9997" max="9997" width="9.42578125" style="152" customWidth="1"/>
    <col min="9998" max="9999" width="10.140625" style="152" customWidth="1"/>
    <col min="10000" max="10000" width="13" style="152" customWidth="1"/>
    <col min="10001" max="10001" width="9.7109375" style="152" customWidth="1"/>
    <col min="10002" max="10002" width="11.42578125" style="152" customWidth="1"/>
    <col min="10003" max="10004" width="11.7109375" style="152" customWidth="1"/>
    <col min="10005" max="10005" width="14" style="152" customWidth="1"/>
    <col min="10006" max="10006" width="11" style="152" bestFit="1" customWidth="1"/>
    <col min="10007" max="10007" width="12" style="152" bestFit="1" customWidth="1"/>
    <col min="10008" max="10241" width="9.140625" style="152"/>
    <col min="10242" max="10242" width="29.85546875" style="152" customWidth="1"/>
    <col min="10243" max="10243" width="14.28515625" style="152" customWidth="1"/>
    <col min="10244" max="10244" width="14.5703125" style="152" customWidth="1"/>
    <col min="10245" max="10245" width="10.28515625" style="152" customWidth="1"/>
    <col min="10246" max="10246" width="8.85546875" style="152" customWidth="1"/>
    <col min="10247" max="10247" width="7.85546875" style="152" customWidth="1"/>
    <col min="10248" max="10249" width="9.85546875" style="152" customWidth="1"/>
    <col min="10250" max="10250" width="7.140625" style="152" customWidth="1"/>
    <col min="10251" max="10251" width="8.7109375" style="152" customWidth="1"/>
    <col min="10252" max="10252" width="10.85546875" style="152" customWidth="1"/>
    <col min="10253" max="10253" width="9.42578125" style="152" customWidth="1"/>
    <col min="10254" max="10255" width="10.140625" style="152" customWidth="1"/>
    <col min="10256" max="10256" width="13" style="152" customWidth="1"/>
    <col min="10257" max="10257" width="9.7109375" style="152" customWidth="1"/>
    <col min="10258" max="10258" width="11.42578125" style="152" customWidth="1"/>
    <col min="10259" max="10260" width="11.7109375" style="152" customWidth="1"/>
    <col min="10261" max="10261" width="14" style="152" customWidth="1"/>
    <col min="10262" max="10262" width="11" style="152" bestFit="1" customWidth="1"/>
    <col min="10263" max="10263" width="12" style="152" bestFit="1" customWidth="1"/>
    <col min="10264" max="10497" width="9.140625" style="152"/>
    <col min="10498" max="10498" width="29.85546875" style="152" customWidth="1"/>
    <col min="10499" max="10499" width="14.28515625" style="152" customWidth="1"/>
    <col min="10500" max="10500" width="14.5703125" style="152" customWidth="1"/>
    <col min="10501" max="10501" width="10.28515625" style="152" customWidth="1"/>
    <col min="10502" max="10502" width="8.85546875" style="152" customWidth="1"/>
    <col min="10503" max="10503" width="7.85546875" style="152" customWidth="1"/>
    <col min="10504" max="10505" width="9.85546875" style="152" customWidth="1"/>
    <col min="10506" max="10506" width="7.140625" style="152" customWidth="1"/>
    <col min="10507" max="10507" width="8.7109375" style="152" customWidth="1"/>
    <col min="10508" max="10508" width="10.85546875" style="152" customWidth="1"/>
    <col min="10509" max="10509" width="9.42578125" style="152" customWidth="1"/>
    <col min="10510" max="10511" width="10.140625" style="152" customWidth="1"/>
    <col min="10512" max="10512" width="13" style="152" customWidth="1"/>
    <col min="10513" max="10513" width="9.7109375" style="152" customWidth="1"/>
    <col min="10514" max="10514" width="11.42578125" style="152" customWidth="1"/>
    <col min="10515" max="10516" width="11.7109375" style="152" customWidth="1"/>
    <col min="10517" max="10517" width="14" style="152" customWidth="1"/>
    <col min="10518" max="10518" width="11" style="152" bestFit="1" customWidth="1"/>
    <col min="10519" max="10519" width="12" style="152" bestFit="1" customWidth="1"/>
    <col min="10520" max="10753" width="9.140625" style="152"/>
    <col min="10754" max="10754" width="29.85546875" style="152" customWidth="1"/>
    <col min="10755" max="10755" width="14.28515625" style="152" customWidth="1"/>
    <col min="10756" max="10756" width="14.5703125" style="152" customWidth="1"/>
    <col min="10757" max="10757" width="10.28515625" style="152" customWidth="1"/>
    <col min="10758" max="10758" width="8.85546875" style="152" customWidth="1"/>
    <col min="10759" max="10759" width="7.85546875" style="152" customWidth="1"/>
    <col min="10760" max="10761" width="9.85546875" style="152" customWidth="1"/>
    <col min="10762" max="10762" width="7.140625" style="152" customWidth="1"/>
    <col min="10763" max="10763" width="8.7109375" style="152" customWidth="1"/>
    <col min="10764" max="10764" width="10.85546875" style="152" customWidth="1"/>
    <col min="10765" max="10765" width="9.42578125" style="152" customWidth="1"/>
    <col min="10766" max="10767" width="10.140625" style="152" customWidth="1"/>
    <col min="10768" max="10768" width="13" style="152" customWidth="1"/>
    <col min="10769" max="10769" width="9.7109375" style="152" customWidth="1"/>
    <col min="10770" max="10770" width="11.42578125" style="152" customWidth="1"/>
    <col min="10771" max="10772" width="11.7109375" style="152" customWidth="1"/>
    <col min="10773" max="10773" width="14" style="152" customWidth="1"/>
    <col min="10774" max="10774" width="11" style="152" bestFit="1" customWidth="1"/>
    <col min="10775" max="10775" width="12" style="152" bestFit="1" customWidth="1"/>
    <col min="10776" max="11009" width="9.140625" style="152"/>
    <col min="11010" max="11010" width="29.85546875" style="152" customWidth="1"/>
    <col min="11011" max="11011" width="14.28515625" style="152" customWidth="1"/>
    <col min="11012" max="11012" width="14.5703125" style="152" customWidth="1"/>
    <col min="11013" max="11013" width="10.28515625" style="152" customWidth="1"/>
    <col min="11014" max="11014" width="8.85546875" style="152" customWidth="1"/>
    <col min="11015" max="11015" width="7.85546875" style="152" customWidth="1"/>
    <col min="11016" max="11017" width="9.85546875" style="152" customWidth="1"/>
    <col min="11018" max="11018" width="7.140625" style="152" customWidth="1"/>
    <col min="11019" max="11019" width="8.7109375" style="152" customWidth="1"/>
    <col min="11020" max="11020" width="10.85546875" style="152" customWidth="1"/>
    <col min="11021" max="11021" width="9.42578125" style="152" customWidth="1"/>
    <col min="11022" max="11023" width="10.140625" style="152" customWidth="1"/>
    <col min="11024" max="11024" width="13" style="152" customWidth="1"/>
    <col min="11025" max="11025" width="9.7109375" style="152" customWidth="1"/>
    <col min="11026" max="11026" width="11.42578125" style="152" customWidth="1"/>
    <col min="11027" max="11028" width="11.7109375" style="152" customWidth="1"/>
    <col min="11029" max="11029" width="14" style="152" customWidth="1"/>
    <col min="11030" max="11030" width="11" style="152" bestFit="1" customWidth="1"/>
    <col min="11031" max="11031" width="12" style="152" bestFit="1" customWidth="1"/>
    <col min="11032" max="11265" width="9.140625" style="152"/>
    <col min="11266" max="11266" width="29.85546875" style="152" customWidth="1"/>
    <col min="11267" max="11267" width="14.28515625" style="152" customWidth="1"/>
    <col min="11268" max="11268" width="14.5703125" style="152" customWidth="1"/>
    <col min="11269" max="11269" width="10.28515625" style="152" customWidth="1"/>
    <col min="11270" max="11270" width="8.85546875" style="152" customWidth="1"/>
    <col min="11271" max="11271" width="7.85546875" style="152" customWidth="1"/>
    <col min="11272" max="11273" width="9.85546875" style="152" customWidth="1"/>
    <col min="11274" max="11274" width="7.140625" style="152" customWidth="1"/>
    <col min="11275" max="11275" width="8.7109375" style="152" customWidth="1"/>
    <col min="11276" max="11276" width="10.85546875" style="152" customWidth="1"/>
    <col min="11277" max="11277" width="9.42578125" style="152" customWidth="1"/>
    <col min="11278" max="11279" width="10.140625" style="152" customWidth="1"/>
    <col min="11280" max="11280" width="13" style="152" customWidth="1"/>
    <col min="11281" max="11281" width="9.7109375" style="152" customWidth="1"/>
    <col min="11282" max="11282" width="11.42578125" style="152" customWidth="1"/>
    <col min="11283" max="11284" width="11.7109375" style="152" customWidth="1"/>
    <col min="11285" max="11285" width="14" style="152" customWidth="1"/>
    <col min="11286" max="11286" width="11" style="152" bestFit="1" customWidth="1"/>
    <col min="11287" max="11287" width="12" style="152" bestFit="1" customWidth="1"/>
    <col min="11288" max="11521" width="9.140625" style="152"/>
    <col min="11522" max="11522" width="29.85546875" style="152" customWidth="1"/>
    <col min="11523" max="11523" width="14.28515625" style="152" customWidth="1"/>
    <col min="11524" max="11524" width="14.5703125" style="152" customWidth="1"/>
    <col min="11525" max="11525" width="10.28515625" style="152" customWidth="1"/>
    <col min="11526" max="11526" width="8.85546875" style="152" customWidth="1"/>
    <col min="11527" max="11527" width="7.85546875" style="152" customWidth="1"/>
    <col min="11528" max="11529" width="9.85546875" style="152" customWidth="1"/>
    <col min="11530" max="11530" width="7.140625" style="152" customWidth="1"/>
    <col min="11531" max="11531" width="8.7109375" style="152" customWidth="1"/>
    <col min="11532" max="11532" width="10.85546875" style="152" customWidth="1"/>
    <col min="11533" max="11533" width="9.42578125" style="152" customWidth="1"/>
    <col min="11534" max="11535" width="10.140625" style="152" customWidth="1"/>
    <col min="11536" max="11536" width="13" style="152" customWidth="1"/>
    <col min="11537" max="11537" width="9.7109375" style="152" customWidth="1"/>
    <col min="11538" max="11538" width="11.42578125" style="152" customWidth="1"/>
    <col min="11539" max="11540" width="11.7109375" style="152" customWidth="1"/>
    <col min="11541" max="11541" width="14" style="152" customWidth="1"/>
    <col min="11542" max="11542" width="11" style="152" bestFit="1" customWidth="1"/>
    <col min="11543" max="11543" width="12" style="152" bestFit="1" customWidth="1"/>
    <col min="11544" max="11777" width="9.140625" style="152"/>
    <col min="11778" max="11778" width="29.85546875" style="152" customWidth="1"/>
    <col min="11779" max="11779" width="14.28515625" style="152" customWidth="1"/>
    <col min="11780" max="11780" width="14.5703125" style="152" customWidth="1"/>
    <col min="11781" max="11781" width="10.28515625" style="152" customWidth="1"/>
    <col min="11782" max="11782" width="8.85546875" style="152" customWidth="1"/>
    <col min="11783" max="11783" width="7.85546875" style="152" customWidth="1"/>
    <col min="11784" max="11785" width="9.85546875" style="152" customWidth="1"/>
    <col min="11786" max="11786" width="7.140625" style="152" customWidth="1"/>
    <col min="11787" max="11787" width="8.7109375" style="152" customWidth="1"/>
    <col min="11788" max="11788" width="10.85546875" style="152" customWidth="1"/>
    <col min="11789" max="11789" width="9.42578125" style="152" customWidth="1"/>
    <col min="11790" max="11791" width="10.140625" style="152" customWidth="1"/>
    <col min="11792" max="11792" width="13" style="152" customWidth="1"/>
    <col min="11793" max="11793" width="9.7109375" style="152" customWidth="1"/>
    <col min="11794" max="11794" width="11.42578125" style="152" customWidth="1"/>
    <col min="11795" max="11796" width="11.7109375" style="152" customWidth="1"/>
    <col min="11797" max="11797" width="14" style="152" customWidth="1"/>
    <col min="11798" max="11798" width="11" style="152" bestFit="1" customWidth="1"/>
    <col min="11799" max="11799" width="12" style="152" bestFit="1" customWidth="1"/>
    <col min="11800" max="12033" width="9.140625" style="152"/>
    <col min="12034" max="12034" width="29.85546875" style="152" customWidth="1"/>
    <col min="12035" max="12035" width="14.28515625" style="152" customWidth="1"/>
    <col min="12036" max="12036" width="14.5703125" style="152" customWidth="1"/>
    <col min="12037" max="12037" width="10.28515625" style="152" customWidth="1"/>
    <col min="12038" max="12038" width="8.85546875" style="152" customWidth="1"/>
    <col min="12039" max="12039" width="7.85546875" style="152" customWidth="1"/>
    <col min="12040" max="12041" width="9.85546875" style="152" customWidth="1"/>
    <col min="12042" max="12042" width="7.140625" style="152" customWidth="1"/>
    <col min="12043" max="12043" width="8.7109375" style="152" customWidth="1"/>
    <col min="12044" max="12044" width="10.85546875" style="152" customWidth="1"/>
    <col min="12045" max="12045" width="9.42578125" style="152" customWidth="1"/>
    <col min="12046" max="12047" width="10.140625" style="152" customWidth="1"/>
    <col min="12048" max="12048" width="13" style="152" customWidth="1"/>
    <col min="12049" max="12049" width="9.7109375" style="152" customWidth="1"/>
    <col min="12050" max="12050" width="11.42578125" style="152" customWidth="1"/>
    <col min="12051" max="12052" width="11.7109375" style="152" customWidth="1"/>
    <col min="12053" max="12053" width="14" style="152" customWidth="1"/>
    <col min="12054" max="12054" width="11" style="152" bestFit="1" customWidth="1"/>
    <col min="12055" max="12055" width="12" style="152" bestFit="1" customWidth="1"/>
    <col min="12056" max="12289" width="9.140625" style="152"/>
    <col min="12290" max="12290" width="29.85546875" style="152" customWidth="1"/>
    <col min="12291" max="12291" width="14.28515625" style="152" customWidth="1"/>
    <col min="12292" max="12292" width="14.5703125" style="152" customWidth="1"/>
    <col min="12293" max="12293" width="10.28515625" style="152" customWidth="1"/>
    <col min="12294" max="12294" width="8.85546875" style="152" customWidth="1"/>
    <col min="12295" max="12295" width="7.85546875" style="152" customWidth="1"/>
    <col min="12296" max="12297" width="9.85546875" style="152" customWidth="1"/>
    <col min="12298" max="12298" width="7.140625" style="152" customWidth="1"/>
    <col min="12299" max="12299" width="8.7109375" style="152" customWidth="1"/>
    <col min="12300" max="12300" width="10.85546875" style="152" customWidth="1"/>
    <col min="12301" max="12301" width="9.42578125" style="152" customWidth="1"/>
    <col min="12302" max="12303" width="10.140625" style="152" customWidth="1"/>
    <col min="12304" max="12304" width="13" style="152" customWidth="1"/>
    <col min="12305" max="12305" width="9.7109375" style="152" customWidth="1"/>
    <col min="12306" max="12306" width="11.42578125" style="152" customWidth="1"/>
    <col min="12307" max="12308" width="11.7109375" style="152" customWidth="1"/>
    <col min="12309" max="12309" width="14" style="152" customWidth="1"/>
    <col min="12310" max="12310" width="11" style="152" bestFit="1" customWidth="1"/>
    <col min="12311" max="12311" width="12" style="152" bestFit="1" customWidth="1"/>
    <col min="12312" max="12545" width="9.140625" style="152"/>
    <col min="12546" max="12546" width="29.85546875" style="152" customWidth="1"/>
    <col min="12547" max="12547" width="14.28515625" style="152" customWidth="1"/>
    <col min="12548" max="12548" width="14.5703125" style="152" customWidth="1"/>
    <col min="12549" max="12549" width="10.28515625" style="152" customWidth="1"/>
    <col min="12550" max="12550" width="8.85546875" style="152" customWidth="1"/>
    <col min="12551" max="12551" width="7.85546875" style="152" customWidth="1"/>
    <col min="12552" max="12553" width="9.85546875" style="152" customWidth="1"/>
    <col min="12554" max="12554" width="7.140625" style="152" customWidth="1"/>
    <col min="12555" max="12555" width="8.7109375" style="152" customWidth="1"/>
    <col min="12556" max="12556" width="10.85546875" style="152" customWidth="1"/>
    <col min="12557" max="12557" width="9.42578125" style="152" customWidth="1"/>
    <col min="12558" max="12559" width="10.140625" style="152" customWidth="1"/>
    <col min="12560" max="12560" width="13" style="152" customWidth="1"/>
    <col min="12561" max="12561" width="9.7109375" style="152" customWidth="1"/>
    <col min="12562" max="12562" width="11.42578125" style="152" customWidth="1"/>
    <col min="12563" max="12564" width="11.7109375" style="152" customWidth="1"/>
    <col min="12565" max="12565" width="14" style="152" customWidth="1"/>
    <col min="12566" max="12566" width="11" style="152" bestFit="1" customWidth="1"/>
    <col min="12567" max="12567" width="12" style="152" bestFit="1" customWidth="1"/>
    <col min="12568" max="12801" width="9.140625" style="152"/>
    <col min="12802" max="12802" width="29.85546875" style="152" customWidth="1"/>
    <col min="12803" max="12803" width="14.28515625" style="152" customWidth="1"/>
    <col min="12804" max="12804" width="14.5703125" style="152" customWidth="1"/>
    <col min="12805" max="12805" width="10.28515625" style="152" customWidth="1"/>
    <col min="12806" max="12806" width="8.85546875" style="152" customWidth="1"/>
    <col min="12807" max="12807" width="7.85546875" style="152" customWidth="1"/>
    <col min="12808" max="12809" width="9.85546875" style="152" customWidth="1"/>
    <col min="12810" max="12810" width="7.140625" style="152" customWidth="1"/>
    <col min="12811" max="12811" width="8.7109375" style="152" customWidth="1"/>
    <col min="12812" max="12812" width="10.85546875" style="152" customWidth="1"/>
    <col min="12813" max="12813" width="9.42578125" style="152" customWidth="1"/>
    <col min="12814" max="12815" width="10.140625" style="152" customWidth="1"/>
    <col min="12816" max="12816" width="13" style="152" customWidth="1"/>
    <col min="12817" max="12817" width="9.7109375" style="152" customWidth="1"/>
    <col min="12818" max="12818" width="11.42578125" style="152" customWidth="1"/>
    <col min="12819" max="12820" width="11.7109375" style="152" customWidth="1"/>
    <col min="12821" max="12821" width="14" style="152" customWidth="1"/>
    <col min="12822" max="12822" width="11" style="152" bestFit="1" customWidth="1"/>
    <col min="12823" max="12823" width="12" style="152" bestFit="1" customWidth="1"/>
    <col min="12824" max="13057" width="9.140625" style="152"/>
    <col min="13058" max="13058" width="29.85546875" style="152" customWidth="1"/>
    <col min="13059" max="13059" width="14.28515625" style="152" customWidth="1"/>
    <col min="13060" max="13060" width="14.5703125" style="152" customWidth="1"/>
    <col min="13061" max="13061" width="10.28515625" style="152" customWidth="1"/>
    <col min="13062" max="13062" width="8.85546875" style="152" customWidth="1"/>
    <col min="13063" max="13063" width="7.85546875" style="152" customWidth="1"/>
    <col min="13064" max="13065" width="9.85546875" style="152" customWidth="1"/>
    <col min="13066" max="13066" width="7.140625" style="152" customWidth="1"/>
    <col min="13067" max="13067" width="8.7109375" style="152" customWidth="1"/>
    <col min="13068" max="13068" width="10.85546875" style="152" customWidth="1"/>
    <col min="13069" max="13069" width="9.42578125" style="152" customWidth="1"/>
    <col min="13070" max="13071" width="10.140625" style="152" customWidth="1"/>
    <col min="13072" max="13072" width="13" style="152" customWidth="1"/>
    <col min="13073" max="13073" width="9.7109375" style="152" customWidth="1"/>
    <col min="13074" max="13074" width="11.42578125" style="152" customWidth="1"/>
    <col min="13075" max="13076" width="11.7109375" style="152" customWidth="1"/>
    <col min="13077" max="13077" width="14" style="152" customWidth="1"/>
    <col min="13078" max="13078" width="11" style="152" bestFit="1" customWidth="1"/>
    <col min="13079" max="13079" width="12" style="152" bestFit="1" customWidth="1"/>
    <col min="13080" max="13313" width="9.140625" style="152"/>
    <col min="13314" max="13314" width="29.85546875" style="152" customWidth="1"/>
    <col min="13315" max="13315" width="14.28515625" style="152" customWidth="1"/>
    <col min="13316" max="13316" width="14.5703125" style="152" customWidth="1"/>
    <col min="13317" max="13317" width="10.28515625" style="152" customWidth="1"/>
    <col min="13318" max="13318" width="8.85546875" style="152" customWidth="1"/>
    <col min="13319" max="13319" width="7.85546875" style="152" customWidth="1"/>
    <col min="13320" max="13321" width="9.85546875" style="152" customWidth="1"/>
    <col min="13322" max="13322" width="7.140625" style="152" customWidth="1"/>
    <col min="13323" max="13323" width="8.7109375" style="152" customWidth="1"/>
    <col min="13324" max="13324" width="10.85546875" style="152" customWidth="1"/>
    <col min="13325" max="13325" width="9.42578125" style="152" customWidth="1"/>
    <col min="13326" max="13327" width="10.140625" style="152" customWidth="1"/>
    <col min="13328" max="13328" width="13" style="152" customWidth="1"/>
    <col min="13329" max="13329" width="9.7109375" style="152" customWidth="1"/>
    <col min="13330" max="13330" width="11.42578125" style="152" customWidth="1"/>
    <col min="13331" max="13332" width="11.7109375" style="152" customWidth="1"/>
    <col min="13333" max="13333" width="14" style="152" customWidth="1"/>
    <col min="13334" max="13334" width="11" style="152" bestFit="1" customWidth="1"/>
    <col min="13335" max="13335" width="12" style="152" bestFit="1" customWidth="1"/>
    <col min="13336" max="13569" width="9.140625" style="152"/>
    <col min="13570" max="13570" width="29.85546875" style="152" customWidth="1"/>
    <col min="13571" max="13571" width="14.28515625" style="152" customWidth="1"/>
    <col min="13572" max="13572" width="14.5703125" style="152" customWidth="1"/>
    <col min="13573" max="13573" width="10.28515625" style="152" customWidth="1"/>
    <col min="13574" max="13574" width="8.85546875" style="152" customWidth="1"/>
    <col min="13575" max="13575" width="7.85546875" style="152" customWidth="1"/>
    <col min="13576" max="13577" width="9.85546875" style="152" customWidth="1"/>
    <col min="13578" max="13578" width="7.140625" style="152" customWidth="1"/>
    <col min="13579" max="13579" width="8.7109375" style="152" customWidth="1"/>
    <col min="13580" max="13580" width="10.85546875" style="152" customWidth="1"/>
    <col min="13581" max="13581" width="9.42578125" style="152" customWidth="1"/>
    <col min="13582" max="13583" width="10.140625" style="152" customWidth="1"/>
    <col min="13584" max="13584" width="13" style="152" customWidth="1"/>
    <col min="13585" max="13585" width="9.7109375" style="152" customWidth="1"/>
    <col min="13586" max="13586" width="11.42578125" style="152" customWidth="1"/>
    <col min="13587" max="13588" width="11.7109375" style="152" customWidth="1"/>
    <col min="13589" max="13589" width="14" style="152" customWidth="1"/>
    <col min="13590" max="13590" width="11" style="152" bestFit="1" customWidth="1"/>
    <col min="13591" max="13591" width="12" style="152" bestFit="1" customWidth="1"/>
    <col min="13592" max="13825" width="9.140625" style="152"/>
    <col min="13826" max="13826" width="29.85546875" style="152" customWidth="1"/>
    <col min="13827" max="13827" width="14.28515625" style="152" customWidth="1"/>
    <col min="13828" max="13828" width="14.5703125" style="152" customWidth="1"/>
    <col min="13829" max="13829" width="10.28515625" style="152" customWidth="1"/>
    <col min="13830" max="13830" width="8.85546875" style="152" customWidth="1"/>
    <col min="13831" max="13831" width="7.85546875" style="152" customWidth="1"/>
    <col min="13832" max="13833" width="9.85546875" style="152" customWidth="1"/>
    <col min="13834" max="13834" width="7.140625" style="152" customWidth="1"/>
    <col min="13835" max="13835" width="8.7109375" style="152" customWidth="1"/>
    <col min="13836" max="13836" width="10.85546875" style="152" customWidth="1"/>
    <col min="13837" max="13837" width="9.42578125" style="152" customWidth="1"/>
    <col min="13838" max="13839" width="10.140625" style="152" customWidth="1"/>
    <col min="13840" max="13840" width="13" style="152" customWidth="1"/>
    <col min="13841" max="13841" width="9.7109375" style="152" customWidth="1"/>
    <col min="13842" max="13842" width="11.42578125" style="152" customWidth="1"/>
    <col min="13843" max="13844" width="11.7109375" style="152" customWidth="1"/>
    <col min="13845" max="13845" width="14" style="152" customWidth="1"/>
    <col min="13846" max="13846" width="11" style="152" bestFit="1" customWidth="1"/>
    <col min="13847" max="13847" width="12" style="152" bestFit="1" customWidth="1"/>
    <col min="13848" max="14081" width="9.140625" style="152"/>
    <col min="14082" max="14082" width="29.85546875" style="152" customWidth="1"/>
    <col min="14083" max="14083" width="14.28515625" style="152" customWidth="1"/>
    <col min="14084" max="14084" width="14.5703125" style="152" customWidth="1"/>
    <col min="14085" max="14085" width="10.28515625" style="152" customWidth="1"/>
    <col min="14086" max="14086" width="8.85546875" style="152" customWidth="1"/>
    <col min="14087" max="14087" width="7.85546875" style="152" customWidth="1"/>
    <col min="14088" max="14089" width="9.85546875" style="152" customWidth="1"/>
    <col min="14090" max="14090" width="7.140625" style="152" customWidth="1"/>
    <col min="14091" max="14091" width="8.7109375" style="152" customWidth="1"/>
    <col min="14092" max="14092" width="10.85546875" style="152" customWidth="1"/>
    <col min="14093" max="14093" width="9.42578125" style="152" customWidth="1"/>
    <col min="14094" max="14095" width="10.140625" style="152" customWidth="1"/>
    <col min="14096" max="14096" width="13" style="152" customWidth="1"/>
    <col min="14097" max="14097" width="9.7109375" style="152" customWidth="1"/>
    <col min="14098" max="14098" width="11.42578125" style="152" customWidth="1"/>
    <col min="14099" max="14100" width="11.7109375" style="152" customWidth="1"/>
    <col min="14101" max="14101" width="14" style="152" customWidth="1"/>
    <col min="14102" max="14102" width="11" style="152" bestFit="1" customWidth="1"/>
    <col min="14103" max="14103" width="12" style="152" bestFit="1" customWidth="1"/>
    <col min="14104" max="14337" width="9.140625" style="152"/>
    <col min="14338" max="14338" width="29.85546875" style="152" customWidth="1"/>
    <col min="14339" max="14339" width="14.28515625" style="152" customWidth="1"/>
    <col min="14340" max="14340" width="14.5703125" style="152" customWidth="1"/>
    <col min="14341" max="14341" width="10.28515625" style="152" customWidth="1"/>
    <col min="14342" max="14342" width="8.85546875" style="152" customWidth="1"/>
    <col min="14343" max="14343" width="7.85546875" style="152" customWidth="1"/>
    <col min="14344" max="14345" width="9.85546875" style="152" customWidth="1"/>
    <col min="14346" max="14346" width="7.140625" style="152" customWidth="1"/>
    <col min="14347" max="14347" width="8.7109375" style="152" customWidth="1"/>
    <col min="14348" max="14348" width="10.85546875" style="152" customWidth="1"/>
    <col min="14349" max="14349" width="9.42578125" style="152" customWidth="1"/>
    <col min="14350" max="14351" width="10.140625" style="152" customWidth="1"/>
    <col min="14352" max="14352" width="13" style="152" customWidth="1"/>
    <col min="14353" max="14353" width="9.7109375" style="152" customWidth="1"/>
    <col min="14354" max="14354" width="11.42578125" style="152" customWidth="1"/>
    <col min="14355" max="14356" width="11.7109375" style="152" customWidth="1"/>
    <col min="14357" max="14357" width="14" style="152" customWidth="1"/>
    <col min="14358" max="14358" width="11" style="152" bestFit="1" customWidth="1"/>
    <col min="14359" max="14359" width="12" style="152" bestFit="1" customWidth="1"/>
    <col min="14360" max="14593" width="9.140625" style="152"/>
    <col min="14594" max="14594" width="29.85546875" style="152" customWidth="1"/>
    <col min="14595" max="14595" width="14.28515625" style="152" customWidth="1"/>
    <col min="14596" max="14596" width="14.5703125" style="152" customWidth="1"/>
    <col min="14597" max="14597" width="10.28515625" style="152" customWidth="1"/>
    <col min="14598" max="14598" width="8.85546875" style="152" customWidth="1"/>
    <col min="14599" max="14599" width="7.85546875" style="152" customWidth="1"/>
    <col min="14600" max="14601" width="9.85546875" style="152" customWidth="1"/>
    <col min="14602" max="14602" width="7.140625" style="152" customWidth="1"/>
    <col min="14603" max="14603" width="8.7109375" style="152" customWidth="1"/>
    <col min="14604" max="14604" width="10.85546875" style="152" customWidth="1"/>
    <col min="14605" max="14605" width="9.42578125" style="152" customWidth="1"/>
    <col min="14606" max="14607" width="10.140625" style="152" customWidth="1"/>
    <col min="14608" max="14608" width="13" style="152" customWidth="1"/>
    <col min="14609" max="14609" width="9.7109375" style="152" customWidth="1"/>
    <col min="14610" max="14610" width="11.42578125" style="152" customWidth="1"/>
    <col min="14611" max="14612" width="11.7109375" style="152" customWidth="1"/>
    <col min="14613" max="14613" width="14" style="152" customWidth="1"/>
    <col min="14614" max="14614" width="11" style="152" bestFit="1" customWidth="1"/>
    <col min="14615" max="14615" width="12" style="152" bestFit="1" customWidth="1"/>
    <col min="14616" max="14849" width="9.140625" style="152"/>
    <col min="14850" max="14850" width="29.85546875" style="152" customWidth="1"/>
    <col min="14851" max="14851" width="14.28515625" style="152" customWidth="1"/>
    <col min="14852" max="14852" width="14.5703125" style="152" customWidth="1"/>
    <col min="14853" max="14853" width="10.28515625" style="152" customWidth="1"/>
    <col min="14854" max="14854" width="8.85546875" style="152" customWidth="1"/>
    <col min="14855" max="14855" width="7.85546875" style="152" customWidth="1"/>
    <col min="14856" max="14857" width="9.85546875" style="152" customWidth="1"/>
    <col min="14858" max="14858" width="7.140625" style="152" customWidth="1"/>
    <col min="14859" max="14859" width="8.7109375" style="152" customWidth="1"/>
    <col min="14860" max="14860" width="10.85546875" style="152" customWidth="1"/>
    <col min="14861" max="14861" width="9.42578125" style="152" customWidth="1"/>
    <col min="14862" max="14863" width="10.140625" style="152" customWidth="1"/>
    <col min="14864" max="14864" width="13" style="152" customWidth="1"/>
    <col min="14865" max="14865" width="9.7109375" style="152" customWidth="1"/>
    <col min="14866" max="14866" width="11.42578125" style="152" customWidth="1"/>
    <col min="14867" max="14868" width="11.7109375" style="152" customWidth="1"/>
    <col min="14869" max="14869" width="14" style="152" customWidth="1"/>
    <col min="14870" max="14870" width="11" style="152" bestFit="1" customWidth="1"/>
    <col min="14871" max="14871" width="12" style="152" bestFit="1" customWidth="1"/>
    <col min="14872" max="15105" width="9.140625" style="152"/>
    <col min="15106" max="15106" width="29.85546875" style="152" customWidth="1"/>
    <col min="15107" max="15107" width="14.28515625" style="152" customWidth="1"/>
    <col min="15108" max="15108" width="14.5703125" style="152" customWidth="1"/>
    <col min="15109" max="15109" width="10.28515625" style="152" customWidth="1"/>
    <col min="15110" max="15110" width="8.85546875" style="152" customWidth="1"/>
    <col min="15111" max="15111" width="7.85546875" style="152" customWidth="1"/>
    <col min="15112" max="15113" width="9.85546875" style="152" customWidth="1"/>
    <col min="15114" max="15114" width="7.140625" style="152" customWidth="1"/>
    <col min="15115" max="15115" width="8.7109375" style="152" customWidth="1"/>
    <col min="15116" max="15116" width="10.85546875" style="152" customWidth="1"/>
    <col min="15117" max="15117" width="9.42578125" style="152" customWidth="1"/>
    <col min="15118" max="15119" width="10.140625" style="152" customWidth="1"/>
    <col min="15120" max="15120" width="13" style="152" customWidth="1"/>
    <col min="15121" max="15121" width="9.7109375" style="152" customWidth="1"/>
    <col min="15122" max="15122" width="11.42578125" style="152" customWidth="1"/>
    <col min="15123" max="15124" width="11.7109375" style="152" customWidth="1"/>
    <col min="15125" max="15125" width="14" style="152" customWidth="1"/>
    <col min="15126" max="15126" width="11" style="152" bestFit="1" customWidth="1"/>
    <col min="15127" max="15127" width="12" style="152" bestFit="1" customWidth="1"/>
    <col min="15128" max="15361" width="9.140625" style="152"/>
    <col min="15362" max="15362" width="29.85546875" style="152" customWidth="1"/>
    <col min="15363" max="15363" width="14.28515625" style="152" customWidth="1"/>
    <col min="15364" max="15364" width="14.5703125" style="152" customWidth="1"/>
    <col min="15365" max="15365" width="10.28515625" style="152" customWidth="1"/>
    <col min="15366" max="15366" width="8.85546875" style="152" customWidth="1"/>
    <col min="15367" max="15367" width="7.85546875" style="152" customWidth="1"/>
    <col min="15368" max="15369" width="9.85546875" style="152" customWidth="1"/>
    <col min="15370" max="15370" width="7.140625" style="152" customWidth="1"/>
    <col min="15371" max="15371" width="8.7109375" style="152" customWidth="1"/>
    <col min="15372" max="15372" width="10.85546875" style="152" customWidth="1"/>
    <col min="15373" max="15373" width="9.42578125" style="152" customWidth="1"/>
    <col min="15374" max="15375" width="10.140625" style="152" customWidth="1"/>
    <col min="15376" max="15376" width="13" style="152" customWidth="1"/>
    <col min="15377" max="15377" width="9.7109375" style="152" customWidth="1"/>
    <col min="15378" max="15378" width="11.42578125" style="152" customWidth="1"/>
    <col min="15379" max="15380" width="11.7109375" style="152" customWidth="1"/>
    <col min="15381" max="15381" width="14" style="152" customWidth="1"/>
    <col min="15382" max="15382" width="11" style="152" bestFit="1" customWidth="1"/>
    <col min="15383" max="15383" width="12" style="152" bestFit="1" customWidth="1"/>
    <col min="15384" max="15617" width="9.140625" style="152"/>
    <col min="15618" max="15618" width="29.85546875" style="152" customWidth="1"/>
    <col min="15619" max="15619" width="14.28515625" style="152" customWidth="1"/>
    <col min="15620" max="15620" width="14.5703125" style="152" customWidth="1"/>
    <col min="15621" max="15621" width="10.28515625" style="152" customWidth="1"/>
    <col min="15622" max="15622" width="8.85546875" style="152" customWidth="1"/>
    <col min="15623" max="15623" width="7.85546875" style="152" customWidth="1"/>
    <col min="15624" max="15625" width="9.85546875" style="152" customWidth="1"/>
    <col min="15626" max="15626" width="7.140625" style="152" customWidth="1"/>
    <col min="15627" max="15627" width="8.7109375" style="152" customWidth="1"/>
    <col min="15628" max="15628" width="10.85546875" style="152" customWidth="1"/>
    <col min="15629" max="15629" width="9.42578125" style="152" customWidth="1"/>
    <col min="15630" max="15631" width="10.140625" style="152" customWidth="1"/>
    <col min="15632" max="15632" width="13" style="152" customWidth="1"/>
    <col min="15633" max="15633" width="9.7109375" style="152" customWidth="1"/>
    <col min="15634" max="15634" width="11.42578125" style="152" customWidth="1"/>
    <col min="15635" max="15636" width="11.7109375" style="152" customWidth="1"/>
    <col min="15637" max="15637" width="14" style="152" customWidth="1"/>
    <col min="15638" max="15638" width="11" style="152" bestFit="1" customWidth="1"/>
    <col min="15639" max="15639" width="12" style="152" bestFit="1" customWidth="1"/>
    <col min="15640" max="15873" width="9.140625" style="152"/>
    <col min="15874" max="15874" width="29.85546875" style="152" customWidth="1"/>
    <col min="15875" max="15875" width="14.28515625" style="152" customWidth="1"/>
    <col min="15876" max="15876" width="14.5703125" style="152" customWidth="1"/>
    <col min="15877" max="15877" width="10.28515625" style="152" customWidth="1"/>
    <col min="15878" max="15878" width="8.85546875" style="152" customWidth="1"/>
    <col min="15879" max="15879" width="7.85546875" style="152" customWidth="1"/>
    <col min="15880" max="15881" width="9.85546875" style="152" customWidth="1"/>
    <col min="15882" max="15882" width="7.140625" style="152" customWidth="1"/>
    <col min="15883" max="15883" width="8.7109375" style="152" customWidth="1"/>
    <col min="15884" max="15884" width="10.85546875" style="152" customWidth="1"/>
    <col min="15885" max="15885" width="9.42578125" style="152" customWidth="1"/>
    <col min="15886" max="15887" width="10.140625" style="152" customWidth="1"/>
    <col min="15888" max="15888" width="13" style="152" customWidth="1"/>
    <col min="15889" max="15889" width="9.7109375" style="152" customWidth="1"/>
    <col min="15890" max="15890" width="11.42578125" style="152" customWidth="1"/>
    <col min="15891" max="15892" width="11.7109375" style="152" customWidth="1"/>
    <col min="15893" max="15893" width="14" style="152" customWidth="1"/>
    <col min="15894" max="15894" width="11" style="152" bestFit="1" customWidth="1"/>
    <col min="15895" max="15895" width="12" style="152" bestFit="1" customWidth="1"/>
    <col min="15896" max="16129" width="9.140625" style="152"/>
    <col min="16130" max="16130" width="29.85546875" style="152" customWidth="1"/>
    <col min="16131" max="16131" width="14.28515625" style="152" customWidth="1"/>
    <col min="16132" max="16132" width="14.5703125" style="152" customWidth="1"/>
    <col min="16133" max="16133" width="10.28515625" style="152" customWidth="1"/>
    <col min="16134" max="16134" width="8.85546875" style="152" customWidth="1"/>
    <col min="16135" max="16135" width="7.85546875" style="152" customWidth="1"/>
    <col min="16136" max="16137" width="9.85546875" style="152" customWidth="1"/>
    <col min="16138" max="16138" width="7.140625" style="152" customWidth="1"/>
    <col min="16139" max="16139" width="8.7109375" style="152" customWidth="1"/>
    <col min="16140" max="16140" width="10.85546875" style="152" customWidth="1"/>
    <col min="16141" max="16141" width="9.42578125" style="152" customWidth="1"/>
    <col min="16142" max="16143" width="10.140625" style="152" customWidth="1"/>
    <col min="16144" max="16144" width="13" style="152" customWidth="1"/>
    <col min="16145" max="16145" width="9.7109375" style="152" customWidth="1"/>
    <col min="16146" max="16146" width="11.42578125" style="152" customWidth="1"/>
    <col min="16147" max="16148" width="11.7109375" style="152" customWidth="1"/>
    <col min="16149" max="16149" width="14" style="152" customWidth="1"/>
    <col min="16150" max="16150" width="11" style="152" bestFit="1" customWidth="1"/>
    <col min="16151" max="16151" width="12" style="152" bestFit="1" customWidth="1"/>
    <col min="16152" max="16384" width="9.140625" style="152"/>
  </cols>
  <sheetData>
    <row r="1" spans="1:21" s="153" customFormat="1" ht="17.25" customHeight="1">
      <c r="A1" s="686" t="s">
        <v>240</v>
      </c>
      <c r="B1" s="686" t="s">
        <v>118</v>
      </c>
      <c r="C1" s="684" t="s">
        <v>119</v>
      </c>
      <c r="D1" s="684" t="s">
        <v>120</v>
      </c>
      <c r="E1" s="684" t="s">
        <v>241</v>
      </c>
      <c r="F1" s="684" t="s">
        <v>123</v>
      </c>
      <c r="G1" s="684" t="s">
        <v>121</v>
      </c>
      <c r="H1" s="684" t="s">
        <v>122</v>
      </c>
      <c r="I1" s="159"/>
      <c r="J1" s="691" t="s">
        <v>242</v>
      </c>
      <c r="K1" s="692"/>
      <c r="L1" s="692"/>
      <c r="M1" s="692"/>
      <c r="N1" s="691" t="s">
        <v>243</v>
      </c>
      <c r="O1" s="693"/>
      <c r="P1" s="689" t="s">
        <v>130</v>
      </c>
      <c r="Q1" s="684" t="s">
        <v>131</v>
      </c>
      <c r="R1" s="684" t="s">
        <v>132</v>
      </c>
      <c r="S1" s="689" t="s">
        <v>124</v>
      </c>
      <c r="T1" s="689" t="s">
        <v>125</v>
      </c>
      <c r="U1" s="320"/>
    </row>
    <row r="2" spans="1:21" s="153" customFormat="1" ht="39" customHeight="1">
      <c r="A2" s="687"/>
      <c r="B2" s="687"/>
      <c r="C2" s="685"/>
      <c r="D2" s="685"/>
      <c r="E2" s="685"/>
      <c r="F2" s="685"/>
      <c r="G2" s="688"/>
      <c r="H2" s="685"/>
      <c r="I2" s="160" t="s">
        <v>244</v>
      </c>
      <c r="J2" s="321" t="s">
        <v>126</v>
      </c>
      <c r="K2" s="321" t="s">
        <v>127</v>
      </c>
      <c r="L2" s="321" t="s">
        <v>245</v>
      </c>
      <c r="M2" s="321" t="s">
        <v>128</v>
      </c>
      <c r="N2" s="321" t="s">
        <v>246</v>
      </c>
      <c r="O2" s="321" t="s">
        <v>129</v>
      </c>
      <c r="P2" s="690"/>
      <c r="Q2" s="688"/>
      <c r="R2" s="688"/>
      <c r="S2" s="690"/>
      <c r="T2" s="690"/>
      <c r="U2" s="320"/>
    </row>
    <row r="3" spans="1:21">
      <c r="A3" s="155" t="s">
        <v>247</v>
      </c>
      <c r="B3" s="566" t="s">
        <v>409</v>
      </c>
      <c r="C3" s="649">
        <v>312000</v>
      </c>
      <c r="D3" s="322"/>
      <c r="E3" s="650">
        <v>13305.6</v>
      </c>
      <c r="F3" s="324">
        <v>20</v>
      </c>
      <c r="G3" s="324">
        <v>95</v>
      </c>
      <c r="H3" s="324">
        <v>95</v>
      </c>
      <c r="I3" s="325">
        <f>' Banco de Dados'!$C$73*'Banco Dados Máquinas'!G3%*'Banco Dados Máquinas'!H3%</f>
        <v>154.07479999999998</v>
      </c>
      <c r="J3" s="326">
        <v>10</v>
      </c>
      <c r="K3" s="326">
        <v>10</v>
      </c>
      <c r="L3" s="327">
        <v>800</v>
      </c>
      <c r="M3" s="328">
        <v>50</v>
      </c>
      <c r="N3" s="328">
        <f>150/3/' Banco de Dados'!$C$67</f>
        <v>6.25</v>
      </c>
      <c r="O3" s="329">
        <v>0.2</v>
      </c>
      <c r="P3" s="154">
        <f>'1.01'!$F$43</f>
        <v>14684.334999999999</v>
      </c>
      <c r="Q3" s="154">
        <f>'1.01'!$G$43</f>
        <v>92.447336942835562</v>
      </c>
      <c r="R3" s="154">
        <f>Q3*' Banco de Dados'!$C$67</f>
        <v>739.5786955426845</v>
      </c>
      <c r="S3" s="330">
        <f>'1.01'!$F$63</f>
        <v>19823.336843242072</v>
      </c>
      <c r="T3" s="330">
        <f>'1.01'!$G$65</f>
        <v>112.63259570023905</v>
      </c>
    </row>
    <row r="4" spans="1:21">
      <c r="A4" s="155" t="s">
        <v>348</v>
      </c>
      <c r="B4" s="566" t="s">
        <v>85</v>
      </c>
      <c r="C4" s="649">
        <v>23500</v>
      </c>
      <c r="D4" s="322"/>
      <c r="E4" s="650">
        <v>6652.8</v>
      </c>
      <c r="F4" s="324">
        <v>40</v>
      </c>
      <c r="G4" s="324">
        <v>100</v>
      </c>
      <c r="H4" s="324">
        <v>100</v>
      </c>
      <c r="I4" s="325">
        <f>' Banco de Dados'!$C$73*'Banco Dados Máquinas'!G4%*'Banco Dados Máquinas'!H4%</f>
        <v>170.72</v>
      </c>
      <c r="J4" s="326">
        <v>4</v>
      </c>
      <c r="K4" s="326">
        <v>4</v>
      </c>
      <c r="L4" s="327">
        <v>250</v>
      </c>
      <c r="M4" s="328">
        <v>10</v>
      </c>
      <c r="N4" s="328">
        <f>200/10/' Banco de Dados'!$C$67</f>
        <v>2.5</v>
      </c>
      <c r="O4" s="329">
        <v>0.05</v>
      </c>
      <c r="P4" s="154">
        <f>'1.02'!$F$43</f>
        <v>3005.8217777777777</v>
      </c>
      <c r="Q4" s="154">
        <f>'1.02'!$G$43</f>
        <v>17.078532828282828</v>
      </c>
      <c r="R4" s="154">
        <f>Q4*' Banco de Dados'!$C$67</f>
        <v>136.62826262626263</v>
      </c>
      <c r="S4" s="330">
        <f>'1.02'!$F$63</f>
        <v>4057.7538983986415</v>
      </c>
      <c r="T4" s="330">
        <f>'1.02'!$G$65</f>
        <v>23.05541987726501</v>
      </c>
    </row>
    <row r="5" spans="1:21">
      <c r="A5" s="155" t="s">
        <v>382</v>
      </c>
      <c r="B5" s="566" t="s">
        <v>383</v>
      </c>
      <c r="C5" s="649">
        <v>28000</v>
      </c>
      <c r="D5" s="322"/>
      <c r="E5" s="650">
        <v>6652.8</v>
      </c>
      <c r="F5" s="324">
        <v>40</v>
      </c>
      <c r="G5" s="324">
        <v>100</v>
      </c>
      <c r="H5" s="324">
        <v>100</v>
      </c>
      <c r="I5" s="325">
        <f>' Banco de Dados'!$C$73*'Banco Dados Máquinas'!G5%*'Banco Dados Máquinas'!H5%</f>
        <v>170.72</v>
      </c>
      <c r="J5" s="326">
        <v>4</v>
      </c>
      <c r="K5" s="326">
        <v>4</v>
      </c>
      <c r="L5" s="327">
        <v>250</v>
      </c>
      <c r="M5" s="328">
        <v>10</v>
      </c>
      <c r="N5" s="328">
        <f>200/10/' Banco de Dados'!$C$67</f>
        <v>2.5</v>
      </c>
      <c r="O5" s="329">
        <v>0.05</v>
      </c>
      <c r="P5" s="154">
        <f>'1.02.1'!$F$43</f>
        <v>3238.2027301587309</v>
      </c>
      <c r="Q5" s="154">
        <f>'1.02.1'!$G$43</f>
        <v>18.398879148629153</v>
      </c>
      <c r="R5" s="154">
        <f>Q5*' Banco de Dados'!$C$67</f>
        <v>147.19103318903322</v>
      </c>
      <c r="S5" s="330">
        <f>'1.02.1'!$F$63</f>
        <v>4371.4600277535646</v>
      </c>
      <c r="T5" s="330">
        <f>'1.02.1'!$G$65</f>
        <v>24.837841066781618</v>
      </c>
    </row>
    <row r="6" spans="1:21">
      <c r="A6" s="155" t="s">
        <v>349</v>
      </c>
      <c r="B6" s="566" t="s">
        <v>117</v>
      </c>
      <c r="C6" s="649">
        <v>454000</v>
      </c>
      <c r="D6" s="322"/>
      <c r="E6" s="650">
        <v>13305.6</v>
      </c>
      <c r="F6" s="324">
        <v>20</v>
      </c>
      <c r="G6" s="324">
        <v>95</v>
      </c>
      <c r="H6" s="324">
        <v>95</v>
      </c>
      <c r="I6" s="325">
        <f>' Banco de Dados'!$C$73*'Banco Dados Máquinas'!G6%*'Banco Dados Máquinas'!H6%</f>
        <v>154.07479999999998</v>
      </c>
      <c r="J6" s="326">
        <v>10</v>
      </c>
      <c r="K6" s="326">
        <v>10</v>
      </c>
      <c r="L6" s="327">
        <v>800</v>
      </c>
      <c r="M6" s="328">
        <v>50</v>
      </c>
      <c r="N6" s="328">
        <f>150/3/' Banco de Dados'!$C$67</f>
        <v>6.25</v>
      </c>
      <c r="O6" s="329">
        <v>0.2</v>
      </c>
      <c r="P6" s="154">
        <f>'1.03'!$F$43</f>
        <v>19529.897169312168</v>
      </c>
      <c r="Q6" s="154">
        <f>'1.03'!$G$43</f>
        <v>122.95326850486128</v>
      </c>
      <c r="R6" s="154">
        <f>Q6*' Banco de Dados'!$C$67</f>
        <v>983.62614803889028</v>
      </c>
      <c r="S6" s="330">
        <f>'1.03'!$F$63</f>
        <v>26364.675697003298</v>
      </c>
      <c r="T6" s="330">
        <f>'1.03'!$G$65</f>
        <v>149.79929373297327</v>
      </c>
    </row>
    <row r="7" spans="1:21">
      <c r="A7" s="155" t="s">
        <v>350</v>
      </c>
      <c r="B7" s="566" t="s">
        <v>111</v>
      </c>
      <c r="C7" s="649">
        <v>135000</v>
      </c>
      <c r="D7" s="322"/>
      <c r="E7" s="650">
        <v>13305.6</v>
      </c>
      <c r="F7" s="324">
        <v>20</v>
      </c>
      <c r="G7" s="324">
        <v>95</v>
      </c>
      <c r="H7" s="324">
        <v>95</v>
      </c>
      <c r="I7" s="325">
        <f>' Banco de Dados'!$C$73*'Banco Dados Máquinas'!G7%*'Banco Dados Máquinas'!H7%</f>
        <v>154.07479999999998</v>
      </c>
      <c r="J7" s="326">
        <v>6</v>
      </c>
      <c r="K7" s="326">
        <v>10</v>
      </c>
      <c r="L7" s="327">
        <v>800</v>
      </c>
      <c r="M7" s="328">
        <v>50</v>
      </c>
      <c r="N7" s="328">
        <f>150/3/' Banco de Dados'!$C$67</f>
        <v>6.25</v>
      </c>
      <c r="O7" s="329">
        <v>0.2</v>
      </c>
      <c r="P7" s="154">
        <f>'1.04'!$F$43</f>
        <v>8701.7457142857129</v>
      </c>
      <c r="Q7" s="154">
        <f>'1.04'!$G$43</f>
        <v>54.783088103032696</v>
      </c>
      <c r="R7" s="154">
        <f>Q7*' Banco de Dados'!$C$67</f>
        <v>438.26470482426157</v>
      </c>
      <c r="S7" s="330">
        <f>'1.04'!$F$63</f>
        <v>11747.051290952148</v>
      </c>
      <c r="T7" s="330">
        <f>'1.04'!$G$65</f>
        <v>66.744609607682648</v>
      </c>
    </row>
    <row r="8" spans="1:21">
      <c r="A8" s="155" t="s">
        <v>419</v>
      </c>
      <c r="B8" s="566" t="s">
        <v>410</v>
      </c>
      <c r="C8" s="649">
        <v>110000</v>
      </c>
      <c r="D8" s="322"/>
      <c r="E8" s="650">
        <v>13305.6</v>
      </c>
      <c r="F8" s="324">
        <v>20</v>
      </c>
      <c r="G8" s="324">
        <v>95</v>
      </c>
      <c r="H8" s="324">
        <v>95</v>
      </c>
      <c r="I8" s="325">
        <f>' Banco de Dados'!$C$73*'Banco Dados Máquinas'!G8%*'Banco Dados Máquinas'!H8%</f>
        <v>154.07479999999998</v>
      </c>
      <c r="J8" s="326">
        <v>10</v>
      </c>
      <c r="K8" s="326">
        <v>10</v>
      </c>
      <c r="L8" s="327">
        <v>800</v>
      </c>
      <c r="M8" s="328">
        <v>50</v>
      </c>
      <c r="N8" s="328">
        <f>150/3/' Banco de Dados'!$C$67</f>
        <v>6.25</v>
      </c>
      <c r="O8" s="329">
        <v>0.2</v>
      </c>
      <c r="P8" s="154">
        <f>'1.04.1'!$F$43</f>
        <v>7791.3521957671946</v>
      </c>
      <c r="Q8" s="154">
        <f>'1.04.1'!$G$43</f>
        <v>49.051575143334141</v>
      </c>
      <c r="R8" s="154">
        <f>Q8*' Banco de Dados'!$C$67</f>
        <v>392.41260114667313</v>
      </c>
      <c r="S8" s="330">
        <f>'1.04.1'!$F$63</f>
        <v>10518.051994933843</v>
      </c>
      <c r="T8" s="330">
        <f>'1.04'!$G$65</f>
        <v>66.744609607682648</v>
      </c>
    </row>
    <row r="9" spans="1:21">
      <c r="A9" s="155" t="s">
        <v>248</v>
      </c>
      <c r="B9" s="566" t="s">
        <v>86</v>
      </c>
      <c r="C9" s="649">
        <v>150000</v>
      </c>
      <c r="D9" s="322"/>
      <c r="E9" s="650">
        <v>12000</v>
      </c>
      <c r="F9" s="324">
        <v>20</v>
      </c>
      <c r="G9" s="324">
        <v>85</v>
      </c>
      <c r="H9" s="324">
        <v>85</v>
      </c>
      <c r="I9" s="325">
        <f>' Banco de Dados'!$C$73*'Banco Dados Máquinas'!G9%*'Banco Dados Máquinas'!H9%</f>
        <v>123.34519999999999</v>
      </c>
      <c r="J9" s="326">
        <v>4</v>
      </c>
      <c r="K9" s="326">
        <v>4</v>
      </c>
      <c r="L9" s="327">
        <v>2500</v>
      </c>
      <c r="M9" s="328">
        <v>50</v>
      </c>
      <c r="N9" s="328">
        <v>7</v>
      </c>
      <c r="O9" s="329">
        <v>0.15</v>
      </c>
      <c r="P9" s="154">
        <f>'1.05'!$F$43</f>
        <v>8349.9654333333328</v>
      </c>
      <c r="Q9" s="154">
        <f>'1.05'!$G$43</f>
        <v>65.665031718569779</v>
      </c>
      <c r="R9" s="154">
        <f>Q9*' Banco de Dados'!$C$67</f>
        <v>525.32025374855823</v>
      </c>
      <c r="S9" s="330">
        <f>'1.05'!$F$63</f>
        <v>11272.160258833268</v>
      </c>
      <c r="T9" s="330">
        <f>'1.05'!$G$65</f>
        <v>64.046365107007205</v>
      </c>
    </row>
    <row r="10" spans="1:21">
      <c r="A10" s="155" t="s">
        <v>249</v>
      </c>
      <c r="B10" s="566" t="s">
        <v>109</v>
      </c>
      <c r="C10" s="649">
        <v>175000</v>
      </c>
      <c r="D10" s="322"/>
      <c r="E10" s="650">
        <v>13305.6</v>
      </c>
      <c r="F10" s="324">
        <v>20</v>
      </c>
      <c r="G10" s="324">
        <v>95</v>
      </c>
      <c r="H10" s="324">
        <v>95</v>
      </c>
      <c r="I10" s="325">
        <f>' Banco de Dados'!$C$73*'Banco Dados Máquinas'!G10%*'Banco Dados Máquinas'!H10%</f>
        <v>154.07479999999998</v>
      </c>
      <c r="J10" s="326">
        <v>6</v>
      </c>
      <c r="K10" s="326">
        <v>6</v>
      </c>
      <c r="L10" s="327">
        <v>800</v>
      </c>
      <c r="M10" s="328">
        <v>50</v>
      </c>
      <c r="N10" s="328">
        <f>150/3/' Banco de Dados'!$C$67</f>
        <v>6.25</v>
      </c>
      <c r="O10" s="329">
        <v>0.2</v>
      </c>
      <c r="P10" s="154">
        <f>'1.06'!$F$43</f>
        <v>9800.0261375661357</v>
      </c>
      <c r="Q10" s="154">
        <f>'1.06'!$G$43</f>
        <v>61.697470017414609</v>
      </c>
      <c r="R10" s="154">
        <f>Q10*' Banco de Dados'!$C$67</f>
        <v>493.57976013931687</v>
      </c>
      <c r="S10" s="330">
        <f>'1.06'!$F$63</f>
        <v>13229.691313740126</v>
      </c>
      <c r="T10" s="330">
        <f>'1.06'!$G$65</f>
        <v>75.168700646250713</v>
      </c>
    </row>
    <row r="11" spans="1:21" ht="38.25">
      <c r="A11" s="155" t="s">
        <v>250</v>
      </c>
      <c r="B11" s="645" t="s">
        <v>416</v>
      </c>
      <c r="C11" s="649">
        <v>320000</v>
      </c>
      <c r="D11" s="322"/>
      <c r="E11" s="650">
        <v>12000</v>
      </c>
      <c r="F11" s="324">
        <v>30</v>
      </c>
      <c r="G11" s="324">
        <v>95</v>
      </c>
      <c r="H11" s="324">
        <v>95</v>
      </c>
      <c r="I11" s="325">
        <f>' Banco de Dados'!$C$73*'Banco Dados Máquinas'!G11%*'Banco Dados Máquinas'!H11%</f>
        <v>154.07479999999998</v>
      </c>
      <c r="J11" s="326">
        <v>6</v>
      </c>
      <c r="K11" s="326">
        <v>12</v>
      </c>
      <c r="L11" s="327">
        <v>800</v>
      </c>
      <c r="M11" s="328">
        <v>50</v>
      </c>
      <c r="N11" s="328">
        <f>250/3/' Banco de Dados'!$C$67</f>
        <v>10.416666666666666</v>
      </c>
      <c r="O11" s="329">
        <v>0.2</v>
      </c>
      <c r="P11" s="154">
        <f>'1.07'!$F$43</f>
        <v>18013.867666666669</v>
      </c>
      <c r="Q11" s="154">
        <f>'1.07'!$G$43</f>
        <v>113.40888734995384</v>
      </c>
      <c r="R11" s="154">
        <f>Q11*' Banco de Dados'!$C$67</f>
        <v>907.27109879963075</v>
      </c>
      <c r="S11" s="330">
        <f>'1.07'!$F$63</f>
        <v>24318.089079683927</v>
      </c>
      <c r="T11" s="330">
        <f>'1.07'!$G$65</f>
        <v>138.17096068002232</v>
      </c>
    </row>
    <row r="12" spans="1:21">
      <c r="A12" s="155" t="s">
        <v>251</v>
      </c>
      <c r="B12" s="566" t="s">
        <v>112</v>
      </c>
      <c r="C12" s="649">
        <v>393000</v>
      </c>
      <c r="D12" s="322"/>
      <c r="E12" s="650">
        <v>13500</v>
      </c>
      <c r="F12" s="324">
        <v>20</v>
      </c>
      <c r="G12" s="324">
        <v>85</v>
      </c>
      <c r="H12" s="324">
        <v>85</v>
      </c>
      <c r="I12" s="325">
        <f>' Banco de Dados'!$C$73*'Banco Dados Máquinas'!G12%*'Banco Dados Máquinas'!H12%</f>
        <v>123.34519999999999</v>
      </c>
      <c r="J12" s="326">
        <v>2</v>
      </c>
      <c r="K12" s="326">
        <v>2</v>
      </c>
      <c r="L12" s="327">
        <v>14500</v>
      </c>
      <c r="M12" s="328">
        <v>15</v>
      </c>
      <c r="N12" s="328">
        <v>16</v>
      </c>
      <c r="O12" s="329">
        <v>0.2</v>
      </c>
      <c r="P12" s="154">
        <f>'1.08'!$F$43</f>
        <v>19143.326103703705</v>
      </c>
      <c r="Q12" s="154">
        <f>'1.08'!$G$43</f>
        <v>150.54518798131255</v>
      </c>
      <c r="R12" s="154">
        <f>Q12*' Banco de Dados'!$C$67</f>
        <v>1204.3615038505004</v>
      </c>
      <c r="S12" s="330">
        <f>'1.08'!$F$63</f>
        <v>25842.818326723504</v>
      </c>
      <c r="T12" s="330">
        <f>'1.08'!$G$65</f>
        <v>146.83419503820173</v>
      </c>
    </row>
    <row r="13" spans="1:21">
      <c r="A13" s="155" t="s">
        <v>252</v>
      </c>
      <c r="B13" s="566" t="s">
        <v>87</v>
      </c>
      <c r="C13" s="649">
        <v>95000</v>
      </c>
      <c r="D13" s="322"/>
      <c r="E13" s="650">
        <v>13500</v>
      </c>
      <c r="F13" s="324">
        <v>30</v>
      </c>
      <c r="G13" s="324">
        <v>95</v>
      </c>
      <c r="H13" s="324">
        <v>95</v>
      </c>
      <c r="I13" s="325">
        <f>' Banco de Dados'!$C$73*'Banco Dados Máquinas'!G13%*'Banco Dados Máquinas'!H13%</f>
        <v>154.07479999999998</v>
      </c>
      <c r="J13" s="326">
        <v>6</v>
      </c>
      <c r="K13" s="326">
        <v>12</v>
      </c>
      <c r="L13" s="327">
        <v>800</v>
      </c>
      <c r="M13" s="328">
        <v>50</v>
      </c>
      <c r="N13" s="328">
        <f>150/2.5/' Banco de Dados'!$C$67</f>
        <v>7.5</v>
      </c>
      <c r="O13" s="329">
        <v>0.2</v>
      </c>
      <c r="P13" s="154">
        <f>'1.09'!$F$43</f>
        <v>8024.8991851851852</v>
      </c>
      <c r="Q13" s="154">
        <f>'1.09'!$G$43</f>
        <v>50.521903709299828</v>
      </c>
      <c r="R13" s="154">
        <f>Q13*' Banco de Dados'!$C$67</f>
        <v>404.17522967439862</v>
      </c>
      <c r="S13" s="330">
        <f>'1.09'!$F$63</f>
        <v>10833.332233361931</v>
      </c>
      <c r="T13" s="330">
        <f>'1.09'!$G$65</f>
        <v>61.553024053192793</v>
      </c>
    </row>
    <row r="14" spans="1:21">
      <c r="A14" s="155" t="s">
        <v>253</v>
      </c>
      <c r="B14" s="566" t="s">
        <v>429</v>
      </c>
      <c r="C14" s="649">
        <v>2200</v>
      </c>
      <c r="D14" s="322"/>
      <c r="E14" s="650">
        <v>6652.8</v>
      </c>
      <c r="F14" s="324">
        <v>20</v>
      </c>
      <c r="G14" s="324">
        <v>85</v>
      </c>
      <c r="H14" s="324">
        <v>85</v>
      </c>
      <c r="I14" s="325">
        <f>' Banco de Dados'!$C$73*'Banco Dados Máquinas'!G14%*'Banco Dados Máquinas'!H14%</f>
        <v>123.34519999999999</v>
      </c>
      <c r="J14" s="326">
        <v>0</v>
      </c>
      <c r="K14" s="326">
        <v>0</v>
      </c>
      <c r="L14" s="327">
        <v>0</v>
      </c>
      <c r="M14" s="328">
        <v>200</v>
      </c>
      <c r="N14" s="328">
        <v>1</v>
      </c>
      <c r="O14" s="329">
        <v>0.2</v>
      </c>
      <c r="P14" s="154">
        <f>'1.10'!$F$43</f>
        <v>767.58277595767197</v>
      </c>
      <c r="Q14" s="154">
        <f>'1.10'!$G$43</f>
        <v>6.0363540103623148</v>
      </c>
      <c r="R14" s="154">
        <f>Q14*' Banco de Dados'!$C$67</f>
        <v>48.290832082898518</v>
      </c>
      <c r="S14" s="330">
        <f>'1.10'!$F$63</f>
        <v>1036.2098060878989</v>
      </c>
      <c r="T14" s="330">
        <f>'1.10'!$G$65</f>
        <v>5.8875557164085164</v>
      </c>
    </row>
    <row r="15" spans="1:21">
      <c r="A15" s="155" t="s">
        <v>254</v>
      </c>
      <c r="B15" s="566" t="s">
        <v>380</v>
      </c>
      <c r="C15" s="649">
        <f>380000+90000+70000+(2*18000)</f>
        <v>576000</v>
      </c>
      <c r="D15" s="322"/>
      <c r="E15" s="650">
        <v>13305.6</v>
      </c>
      <c r="F15" s="324">
        <v>20</v>
      </c>
      <c r="G15" s="324">
        <v>95</v>
      </c>
      <c r="H15" s="324">
        <v>95</v>
      </c>
      <c r="I15" s="325">
        <f>' Banco de Dados'!$C$73*'Banco Dados Máquinas'!G15%*'Banco Dados Máquinas'!H15%</f>
        <v>154.07479999999998</v>
      </c>
      <c r="J15" s="326">
        <v>22</v>
      </c>
      <c r="K15" s="326">
        <v>11</v>
      </c>
      <c r="L15" s="327">
        <v>1800</v>
      </c>
      <c r="M15" s="328">
        <v>50</v>
      </c>
      <c r="N15" s="328">
        <f>450/1.7/' Banco de Dados'!$C$67</f>
        <v>33.088235294117645</v>
      </c>
      <c r="O15" s="329">
        <v>0.5</v>
      </c>
      <c r="P15" s="154">
        <f>'1.11'!$F$43</f>
        <v>43852.759628851541</v>
      </c>
      <c r="Q15" s="154">
        <f>'1.11'!$G$43</f>
        <v>276.08133737630033</v>
      </c>
      <c r="R15" s="154">
        <f>Q15*' Banco de Dados'!$C$67</f>
        <v>2208.6506990104026</v>
      </c>
      <c r="S15" s="330">
        <f>'1.11'!$F$63</f>
        <v>59199.686307105585</v>
      </c>
      <c r="T15" s="330">
        <f>'1.11'!$G$65</f>
        <v>336.36185401764538</v>
      </c>
    </row>
    <row r="16" spans="1:21">
      <c r="A16" s="155" t="s">
        <v>255</v>
      </c>
      <c r="B16" s="193" t="s">
        <v>372</v>
      </c>
      <c r="C16" s="649">
        <f>220000+35000</f>
        <v>255000</v>
      </c>
      <c r="D16" s="322"/>
      <c r="E16" s="650">
        <v>13305.6</v>
      </c>
      <c r="F16" s="324">
        <v>20</v>
      </c>
      <c r="G16" s="324">
        <v>85</v>
      </c>
      <c r="H16" s="324">
        <v>85</v>
      </c>
      <c r="I16" s="325">
        <f>' Banco de Dados'!$C$73*'Banco Dados Máquinas'!G16%*'Banco Dados Máquinas'!H16%</f>
        <v>123.34519999999999</v>
      </c>
      <c r="J16" s="326">
        <v>10</v>
      </c>
      <c r="K16" s="326">
        <v>10</v>
      </c>
      <c r="L16" s="327">
        <v>1800</v>
      </c>
      <c r="M16" s="328">
        <v>50</v>
      </c>
      <c r="N16" s="328">
        <f>150/2.3/' Banco de Dados'!$C$67</f>
        <v>8.1521739130434785</v>
      </c>
      <c r="O16" s="329">
        <v>0.5</v>
      </c>
      <c r="P16" s="154">
        <f>'1.12'!$F$43</f>
        <v>13134.163086611457</v>
      </c>
      <c r="Q16" s="154">
        <f>'1.12'!$G$43</f>
        <v>103.28847976259402</v>
      </c>
      <c r="R16" s="154">
        <f>Q16*' Banco de Dados'!$C$67</f>
        <v>826.30783810075218</v>
      </c>
      <c r="S16" s="330">
        <f>'1.12'!$F$63</f>
        <v>17730.65916978705</v>
      </c>
      <c r="T16" s="330">
        <f>'1.12'!$G$65</f>
        <v>100.74238164651733</v>
      </c>
    </row>
    <row r="17" spans="1:20">
      <c r="A17" s="155" t="s">
        <v>256</v>
      </c>
      <c r="B17" s="193" t="s">
        <v>430</v>
      </c>
      <c r="C17" s="649">
        <v>147000</v>
      </c>
      <c r="D17" s="322"/>
      <c r="E17" s="650">
        <v>13305.6</v>
      </c>
      <c r="F17" s="324">
        <v>20</v>
      </c>
      <c r="G17" s="324">
        <v>85</v>
      </c>
      <c r="H17" s="324">
        <v>85</v>
      </c>
      <c r="I17" s="325">
        <f>' Banco de Dados'!$C$73*'Banco Dados Máquinas'!G17%*'Banco Dados Máquinas'!H17%</f>
        <v>123.34519999999999</v>
      </c>
      <c r="J17" s="326">
        <v>6</v>
      </c>
      <c r="K17" s="326">
        <v>6</v>
      </c>
      <c r="L17" s="327">
        <v>1800</v>
      </c>
      <c r="M17" s="328">
        <v>50</v>
      </c>
      <c r="N17" s="328">
        <f>150/3/' Banco de Dados'!$C$67</f>
        <v>6.25</v>
      </c>
      <c r="O17" s="329">
        <v>0.5</v>
      </c>
      <c r="P17" s="154">
        <f>'1.13'!$F$43</f>
        <v>8473.1278769841283</v>
      </c>
      <c r="Q17" s="154">
        <f>'1.13'!$G$43</f>
        <v>66.633594502863531</v>
      </c>
      <c r="R17" s="154">
        <f>Q17*' Banco de Dados'!$C$67</f>
        <v>533.06875602290825</v>
      </c>
      <c r="S17" s="330">
        <f>'1.13'!$F$63</f>
        <v>11438.425234872464</v>
      </c>
      <c r="T17" s="330">
        <f>'1.13'!$G$65</f>
        <v>64.991052470866279</v>
      </c>
    </row>
    <row r="18" spans="1:20">
      <c r="A18" s="155" t="s">
        <v>257</v>
      </c>
      <c r="B18" s="193" t="s">
        <v>379</v>
      </c>
      <c r="C18" s="649">
        <v>147000</v>
      </c>
      <c r="D18" s="322"/>
      <c r="E18" s="650">
        <v>13305.6</v>
      </c>
      <c r="F18" s="324">
        <v>20</v>
      </c>
      <c r="G18" s="324">
        <v>85</v>
      </c>
      <c r="H18" s="324">
        <v>85</v>
      </c>
      <c r="I18" s="325">
        <f>' Banco de Dados'!$C$73*'Banco Dados Máquinas'!G18%*'Banco Dados Máquinas'!H18%</f>
        <v>123.34519999999999</v>
      </c>
      <c r="J18" s="326"/>
      <c r="K18" s="326"/>
      <c r="L18" s="327">
        <v>1800</v>
      </c>
      <c r="M18" s="328">
        <v>50</v>
      </c>
      <c r="N18" s="328">
        <f>450/2/' Banco de Dados'!$C$67</f>
        <v>28.125</v>
      </c>
      <c r="O18" s="329">
        <v>0.5</v>
      </c>
      <c r="P18" s="154">
        <f>'1.14'!$F$43</f>
        <v>25063.234993055561</v>
      </c>
      <c r="Q18" s="154">
        <f>'1.14'!$G$43</f>
        <v>197.09999208127996</v>
      </c>
      <c r="R18" s="154">
        <f>Q18*' Banco de Dados'!$C$67</f>
        <v>1576.7999366502397</v>
      </c>
      <c r="S18" s="330">
        <f>'1.14'!$F$63</f>
        <v>33834.487543948861</v>
      </c>
      <c r="T18" s="330">
        <f>'1.14'!$G$65</f>
        <v>192.24140649970943</v>
      </c>
    </row>
    <row r="19" spans="1:20" ht="38.25">
      <c r="A19" s="155" t="s">
        <v>258</v>
      </c>
      <c r="B19" s="604" t="s">
        <v>415</v>
      </c>
      <c r="C19" s="649">
        <v>147000</v>
      </c>
      <c r="D19" s="322"/>
      <c r="E19" s="650">
        <v>13305.6</v>
      </c>
      <c r="F19" s="324">
        <v>20</v>
      </c>
      <c r="G19" s="324">
        <v>85</v>
      </c>
      <c r="H19" s="324">
        <v>85</v>
      </c>
      <c r="I19" s="325">
        <f>' Banco de Dados'!$C$73*'Banco Dados Máquinas'!G19%*'Banco Dados Máquinas'!H19%</f>
        <v>123.34519999999999</v>
      </c>
      <c r="J19" s="326">
        <v>6</v>
      </c>
      <c r="K19" s="326">
        <v>6</v>
      </c>
      <c r="L19" s="327">
        <v>1350</v>
      </c>
      <c r="M19" s="328">
        <v>50</v>
      </c>
      <c r="N19" s="328">
        <f>210/6/' Banco de Dados'!$C$67</f>
        <v>4.375</v>
      </c>
      <c r="O19" s="329">
        <v>0.5</v>
      </c>
      <c r="P19" s="154">
        <f>'1.15'!$F$43</f>
        <v>7231.8026091269849</v>
      </c>
      <c r="Q19" s="154">
        <f>'1.15'!$G$43</f>
        <v>56.871678272467634</v>
      </c>
      <c r="R19" s="154">
        <f>Q19*' Banco de Dados'!$C$67</f>
        <v>454.97342617974107</v>
      </c>
      <c r="S19" s="330">
        <f>'1.15'!$F$63</f>
        <v>9762.6796926494189</v>
      </c>
      <c r="T19" s="330">
        <f>'1.15'!$G$65</f>
        <v>55.469770980962608</v>
      </c>
    </row>
    <row r="20" spans="1:20">
      <c r="A20" s="155" t="s">
        <v>373</v>
      </c>
      <c r="B20" s="193" t="s">
        <v>425</v>
      </c>
      <c r="C20" s="649">
        <f>155344+35000</f>
        <v>190344</v>
      </c>
      <c r="D20" s="322"/>
      <c r="E20" s="650">
        <v>13305.6</v>
      </c>
      <c r="F20" s="324">
        <v>20</v>
      </c>
      <c r="G20" s="324">
        <v>85</v>
      </c>
      <c r="H20" s="324">
        <v>85</v>
      </c>
      <c r="I20" s="325">
        <f>' Banco de Dados'!$C$73*'Banco Dados Máquinas'!G20%*'Banco Dados Máquinas'!H20%</f>
        <v>123.34519999999999</v>
      </c>
      <c r="J20" s="326">
        <v>6</v>
      </c>
      <c r="K20" s="326">
        <v>6</v>
      </c>
      <c r="L20" s="327">
        <v>1800</v>
      </c>
      <c r="M20" s="328">
        <v>50</v>
      </c>
      <c r="N20" s="328">
        <f>150/2.3/' Banco de Dados'!$C$67</f>
        <v>8.1521739130434785</v>
      </c>
      <c r="O20" s="329">
        <v>0.5</v>
      </c>
      <c r="P20" s="154">
        <f>'1.16'!$F$43</f>
        <v>10785.145467563838</v>
      </c>
      <c r="Q20" s="154">
        <f>'1.16'!$G$43</f>
        <v>84.815551018904031</v>
      </c>
      <c r="R20" s="154">
        <f>Q20*' Banco de Dados'!$C$67</f>
        <v>678.52440815123225</v>
      </c>
      <c r="S20" s="330">
        <f>'1.16'!$F$63</f>
        <v>14559.567832447536</v>
      </c>
      <c r="T20" s="330">
        <f>'1.16'!$G$65</f>
        <v>82.724817229815542</v>
      </c>
    </row>
    <row r="21" spans="1:20">
      <c r="A21" s="155" t="s">
        <v>374</v>
      </c>
      <c r="B21" s="193" t="s">
        <v>426</v>
      </c>
      <c r="C21" s="649">
        <v>3500</v>
      </c>
      <c r="D21" s="322"/>
      <c r="E21" s="650">
        <f>252*8*4</f>
        <v>8064</v>
      </c>
      <c r="F21" s="324">
        <v>20</v>
      </c>
      <c r="G21" s="324">
        <v>85</v>
      </c>
      <c r="H21" s="324">
        <v>85</v>
      </c>
      <c r="I21" s="325">
        <f>' Banco de Dados'!$C$73*'Banco Dados Máquinas'!G21%*'Banco Dados Máquinas'!H21%</f>
        <v>123.34519999999999</v>
      </c>
      <c r="J21" s="326">
        <v>0</v>
      </c>
      <c r="K21" s="326">
        <v>0</v>
      </c>
      <c r="L21" s="327">
        <v>0</v>
      </c>
      <c r="M21" s="328">
        <v>0</v>
      </c>
      <c r="N21" s="328">
        <v>0</v>
      </c>
      <c r="O21" s="329">
        <v>0.5</v>
      </c>
      <c r="P21" s="154">
        <f>'1.17'!$F$43</f>
        <v>122.67708333333333</v>
      </c>
      <c r="Q21" s="154">
        <f>'1.17'!$G$43</f>
        <v>0.96474585823634262</v>
      </c>
      <c r="R21" s="154">
        <f>Q21*' Banco de Dados'!$C$67</f>
        <v>7.717966865890741</v>
      </c>
      <c r="S21" s="330">
        <f>'1.17'!$F$63</f>
        <v>165.60975664632718</v>
      </c>
      <c r="T21" s="330">
        <f>'1.17'!$G$65</f>
        <v>0.94096452639958628</v>
      </c>
    </row>
    <row r="22" spans="1:20">
      <c r="A22" s="155" t="s">
        <v>375</v>
      </c>
      <c r="B22" s="193"/>
      <c r="C22" s="322"/>
      <c r="D22" s="322"/>
      <c r="E22" s="323"/>
      <c r="F22" s="324"/>
      <c r="G22" s="324"/>
      <c r="H22" s="324"/>
      <c r="I22" s="325">
        <f>' Banco de Dados'!$C$73*'Banco Dados Máquinas'!G22%*'Banco Dados Máquinas'!H22%</f>
        <v>0</v>
      </c>
      <c r="J22" s="326"/>
      <c r="K22" s="326"/>
      <c r="L22" s="327"/>
      <c r="M22" s="328"/>
      <c r="N22" s="328"/>
      <c r="O22" s="329"/>
      <c r="P22" s="154"/>
      <c r="Q22" s="154"/>
      <c r="R22" s="154"/>
      <c r="S22" s="330"/>
      <c r="T22" s="330"/>
    </row>
    <row r="23" spans="1:20">
      <c r="A23" s="155" t="s">
        <v>376</v>
      </c>
      <c r="B23" s="193"/>
      <c r="C23" s="322"/>
      <c r="D23" s="322"/>
      <c r="E23" s="323"/>
      <c r="F23" s="324"/>
      <c r="G23" s="324"/>
      <c r="H23" s="324"/>
      <c r="I23" s="325">
        <f>' Banco de Dados'!$C$73*'Banco Dados Máquinas'!G23%*'Banco Dados Máquinas'!H23%</f>
        <v>0</v>
      </c>
      <c r="J23" s="326"/>
      <c r="K23" s="326"/>
      <c r="L23" s="327"/>
      <c r="M23" s="328"/>
      <c r="N23" s="328"/>
      <c r="O23" s="329"/>
      <c r="P23" s="154"/>
      <c r="Q23" s="154"/>
      <c r="R23" s="154"/>
      <c r="S23" s="330"/>
      <c r="T23" s="330"/>
    </row>
    <row r="24" spans="1:20">
      <c r="A24" s="155" t="s">
        <v>377</v>
      </c>
      <c r="B24" s="193"/>
      <c r="C24" s="322"/>
      <c r="D24" s="322"/>
      <c r="E24" s="323"/>
      <c r="F24" s="324"/>
      <c r="G24" s="324"/>
      <c r="H24" s="324"/>
      <c r="I24" s="325">
        <f>' Banco de Dados'!$C$73*'Banco Dados Máquinas'!G24%*'Banco Dados Máquinas'!H24%</f>
        <v>0</v>
      </c>
      <c r="J24" s="326"/>
      <c r="K24" s="326"/>
      <c r="L24" s="327"/>
      <c r="M24" s="328"/>
      <c r="N24" s="328"/>
      <c r="O24" s="329"/>
      <c r="P24" s="154"/>
      <c r="Q24" s="154"/>
      <c r="R24" s="154"/>
      <c r="S24" s="330"/>
      <c r="T24" s="330"/>
    </row>
    <row r="25" spans="1:20">
      <c r="A25" s="155" t="s">
        <v>378</v>
      </c>
      <c r="B25" s="193"/>
      <c r="C25" s="322"/>
      <c r="D25" s="322"/>
      <c r="E25" s="323"/>
      <c r="F25" s="324"/>
      <c r="G25" s="324"/>
      <c r="H25" s="324"/>
      <c r="I25" s="325">
        <f>' Banco de Dados'!$C$73*'Banco Dados Máquinas'!G25%*'Banco Dados Máquinas'!H25%</f>
        <v>0</v>
      </c>
      <c r="J25" s="326"/>
      <c r="K25" s="326"/>
      <c r="L25" s="327"/>
      <c r="M25" s="328"/>
      <c r="N25" s="328"/>
      <c r="O25" s="329"/>
      <c r="P25" s="154"/>
      <c r="Q25" s="154"/>
      <c r="R25" s="154"/>
      <c r="S25" s="330"/>
      <c r="T25" s="330"/>
    </row>
  </sheetData>
  <sheetProtection formatCells="0" formatColumns="0" formatRows="0" insertColumns="0" insertRows="0" insertHyperlinks="0" deleteColumns="0" deleteRows="0" selectLockedCells="1" sort="0" autoFilter="0" pivotTables="0"/>
  <mergeCells count="15">
    <mergeCell ref="R1:R2"/>
    <mergeCell ref="S1:S2"/>
    <mergeCell ref="T1:T2"/>
    <mergeCell ref="G1:G2"/>
    <mergeCell ref="H1:H2"/>
    <mergeCell ref="J1:M1"/>
    <mergeCell ref="N1:O1"/>
    <mergeCell ref="P1:P2"/>
    <mergeCell ref="Q1:Q2"/>
    <mergeCell ref="F1:F2"/>
    <mergeCell ref="A1:A2"/>
    <mergeCell ref="B1:B2"/>
    <mergeCell ref="C1:C2"/>
    <mergeCell ref="D1:D2"/>
    <mergeCell ref="E1:E2"/>
  </mergeCells>
  <pageMargins left="0.78740157480314965" right="0.78740157480314965" top="0.98425196850393704" bottom="0.98425196850393704" header="0.51181102362204722" footer="0.51181102362204722"/>
  <pageSetup paperSize="9" scale="50" fitToHeight="1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H77"/>
  <sheetViews>
    <sheetView showGridLines="0" view="pageBreakPreview" zoomScale="60" workbookViewId="0">
      <selection activeCell="E70" sqref="E70"/>
    </sheetView>
  </sheetViews>
  <sheetFormatPr defaultRowHeight="12.75"/>
  <cols>
    <col min="1" max="2" width="2.140625" style="165" customWidth="1"/>
    <col min="3" max="3" width="49.28515625" style="165" bestFit="1" customWidth="1"/>
    <col min="4" max="4" width="24.42578125" style="165" customWidth="1"/>
    <col min="5" max="5" width="20.7109375" style="165" customWidth="1"/>
    <col min="6" max="6" width="21.5703125" style="170" customWidth="1"/>
    <col min="7" max="7" width="15.140625" style="165" customWidth="1"/>
    <col min="8" max="256" width="9.140625" style="165"/>
    <col min="257" max="258" width="2.140625" style="165" customWidth="1"/>
    <col min="259" max="259" width="41.85546875" style="165" customWidth="1"/>
    <col min="260" max="260" width="24.42578125" style="165" customWidth="1"/>
    <col min="261" max="261" width="20.7109375" style="165" customWidth="1"/>
    <col min="262" max="262" width="16.85546875" style="165" customWidth="1"/>
    <col min="263" max="263" width="15.140625" style="165" customWidth="1"/>
    <col min="264" max="512" width="9.140625" style="165"/>
    <col min="513" max="514" width="2.140625" style="165" customWidth="1"/>
    <col min="515" max="515" width="41.85546875" style="165" customWidth="1"/>
    <col min="516" max="516" width="24.42578125" style="165" customWidth="1"/>
    <col min="517" max="517" width="20.7109375" style="165" customWidth="1"/>
    <col min="518" max="518" width="16.85546875" style="165" customWidth="1"/>
    <col min="519" max="519" width="15.140625" style="165" customWidth="1"/>
    <col min="520" max="768" width="9.140625" style="165"/>
    <col min="769" max="770" width="2.140625" style="165" customWidth="1"/>
    <col min="771" max="771" width="41.85546875" style="165" customWidth="1"/>
    <col min="772" max="772" width="24.42578125" style="165" customWidth="1"/>
    <col min="773" max="773" width="20.7109375" style="165" customWidth="1"/>
    <col min="774" max="774" width="16.85546875" style="165" customWidth="1"/>
    <col min="775" max="775" width="15.140625" style="165" customWidth="1"/>
    <col min="776" max="1024" width="9.140625" style="165"/>
    <col min="1025" max="1026" width="2.140625" style="165" customWidth="1"/>
    <col min="1027" max="1027" width="41.85546875" style="165" customWidth="1"/>
    <col min="1028" max="1028" width="24.42578125" style="165" customWidth="1"/>
    <col min="1029" max="1029" width="20.7109375" style="165" customWidth="1"/>
    <col min="1030" max="1030" width="16.85546875" style="165" customWidth="1"/>
    <col min="1031" max="1031" width="15.140625" style="165" customWidth="1"/>
    <col min="1032" max="1280" width="9.140625" style="165"/>
    <col min="1281" max="1282" width="2.140625" style="165" customWidth="1"/>
    <col min="1283" max="1283" width="41.85546875" style="165" customWidth="1"/>
    <col min="1284" max="1284" width="24.42578125" style="165" customWidth="1"/>
    <col min="1285" max="1285" width="20.7109375" style="165" customWidth="1"/>
    <col min="1286" max="1286" width="16.85546875" style="165" customWidth="1"/>
    <col min="1287" max="1287" width="15.140625" style="165" customWidth="1"/>
    <col min="1288" max="1536" width="9.140625" style="165"/>
    <col min="1537" max="1538" width="2.140625" style="165" customWidth="1"/>
    <col min="1539" max="1539" width="41.85546875" style="165" customWidth="1"/>
    <col min="1540" max="1540" width="24.42578125" style="165" customWidth="1"/>
    <col min="1541" max="1541" width="20.7109375" style="165" customWidth="1"/>
    <col min="1542" max="1542" width="16.85546875" style="165" customWidth="1"/>
    <col min="1543" max="1543" width="15.140625" style="165" customWidth="1"/>
    <col min="1544" max="1792" width="9.140625" style="165"/>
    <col min="1793" max="1794" width="2.140625" style="165" customWidth="1"/>
    <col min="1795" max="1795" width="41.85546875" style="165" customWidth="1"/>
    <col min="1796" max="1796" width="24.42578125" style="165" customWidth="1"/>
    <col min="1797" max="1797" width="20.7109375" style="165" customWidth="1"/>
    <col min="1798" max="1798" width="16.85546875" style="165" customWidth="1"/>
    <col min="1799" max="1799" width="15.140625" style="165" customWidth="1"/>
    <col min="1800" max="2048" width="9.140625" style="165"/>
    <col min="2049" max="2050" width="2.140625" style="165" customWidth="1"/>
    <col min="2051" max="2051" width="41.85546875" style="165" customWidth="1"/>
    <col min="2052" max="2052" width="24.42578125" style="165" customWidth="1"/>
    <col min="2053" max="2053" width="20.7109375" style="165" customWidth="1"/>
    <col min="2054" max="2054" width="16.85546875" style="165" customWidth="1"/>
    <col min="2055" max="2055" width="15.140625" style="165" customWidth="1"/>
    <col min="2056" max="2304" width="9.140625" style="165"/>
    <col min="2305" max="2306" width="2.140625" style="165" customWidth="1"/>
    <col min="2307" max="2307" width="41.85546875" style="165" customWidth="1"/>
    <col min="2308" max="2308" width="24.42578125" style="165" customWidth="1"/>
    <col min="2309" max="2309" width="20.7109375" style="165" customWidth="1"/>
    <col min="2310" max="2310" width="16.85546875" style="165" customWidth="1"/>
    <col min="2311" max="2311" width="15.140625" style="165" customWidth="1"/>
    <col min="2312" max="2560" width="9.140625" style="165"/>
    <col min="2561" max="2562" width="2.140625" style="165" customWidth="1"/>
    <col min="2563" max="2563" width="41.85546875" style="165" customWidth="1"/>
    <col min="2564" max="2564" width="24.42578125" style="165" customWidth="1"/>
    <col min="2565" max="2565" width="20.7109375" style="165" customWidth="1"/>
    <col min="2566" max="2566" width="16.85546875" style="165" customWidth="1"/>
    <col min="2567" max="2567" width="15.140625" style="165" customWidth="1"/>
    <col min="2568" max="2816" width="9.140625" style="165"/>
    <col min="2817" max="2818" width="2.140625" style="165" customWidth="1"/>
    <col min="2819" max="2819" width="41.85546875" style="165" customWidth="1"/>
    <col min="2820" max="2820" width="24.42578125" style="165" customWidth="1"/>
    <col min="2821" max="2821" width="20.7109375" style="165" customWidth="1"/>
    <col min="2822" max="2822" width="16.85546875" style="165" customWidth="1"/>
    <col min="2823" max="2823" width="15.140625" style="165" customWidth="1"/>
    <col min="2824" max="3072" width="9.140625" style="165"/>
    <col min="3073" max="3074" width="2.140625" style="165" customWidth="1"/>
    <col min="3075" max="3075" width="41.85546875" style="165" customWidth="1"/>
    <col min="3076" max="3076" width="24.42578125" style="165" customWidth="1"/>
    <col min="3077" max="3077" width="20.7109375" style="165" customWidth="1"/>
    <col min="3078" max="3078" width="16.85546875" style="165" customWidth="1"/>
    <col min="3079" max="3079" width="15.140625" style="165" customWidth="1"/>
    <col min="3080" max="3328" width="9.140625" style="165"/>
    <col min="3329" max="3330" width="2.140625" style="165" customWidth="1"/>
    <col min="3331" max="3331" width="41.85546875" style="165" customWidth="1"/>
    <col min="3332" max="3332" width="24.42578125" style="165" customWidth="1"/>
    <col min="3333" max="3333" width="20.7109375" style="165" customWidth="1"/>
    <col min="3334" max="3334" width="16.85546875" style="165" customWidth="1"/>
    <col min="3335" max="3335" width="15.140625" style="165" customWidth="1"/>
    <col min="3336" max="3584" width="9.140625" style="165"/>
    <col min="3585" max="3586" width="2.140625" style="165" customWidth="1"/>
    <col min="3587" max="3587" width="41.85546875" style="165" customWidth="1"/>
    <col min="3588" max="3588" width="24.42578125" style="165" customWidth="1"/>
    <col min="3589" max="3589" width="20.7109375" style="165" customWidth="1"/>
    <col min="3590" max="3590" width="16.85546875" style="165" customWidth="1"/>
    <col min="3591" max="3591" width="15.140625" style="165" customWidth="1"/>
    <col min="3592" max="3840" width="9.140625" style="165"/>
    <col min="3841" max="3842" width="2.140625" style="165" customWidth="1"/>
    <col min="3843" max="3843" width="41.85546875" style="165" customWidth="1"/>
    <col min="3844" max="3844" width="24.42578125" style="165" customWidth="1"/>
    <col min="3845" max="3845" width="20.7109375" style="165" customWidth="1"/>
    <col min="3846" max="3846" width="16.85546875" style="165" customWidth="1"/>
    <col min="3847" max="3847" width="15.140625" style="165" customWidth="1"/>
    <col min="3848" max="4096" width="9.140625" style="165"/>
    <col min="4097" max="4098" width="2.140625" style="165" customWidth="1"/>
    <col min="4099" max="4099" width="41.85546875" style="165" customWidth="1"/>
    <col min="4100" max="4100" width="24.42578125" style="165" customWidth="1"/>
    <col min="4101" max="4101" width="20.7109375" style="165" customWidth="1"/>
    <col min="4102" max="4102" width="16.85546875" style="165" customWidth="1"/>
    <col min="4103" max="4103" width="15.140625" style="165" customWidth="1"/>
    <col min="4104" max="4352" width="9.140625" style="165"/>
    <col min="4353" max="4354" width="2.140625" style="165" customWidth="1"/>
    <col min="4355" max="4355" width="41.85546875" style="165" customWidth="1"/>
    <col min="4356" max="4356" width="24.42578125" style="165" customWidth="1"/>
    <col min="4357" max="4357" width="20.7109375" style="165" customWidth="1"/>
    <col min="4358" max="4358" width="16.85546875" style="165" customWidth="1"/>
    <col min="4359" max="4359" width="15.140625" style="165" customWidth="1"/>
    <col min="4360" max="4608" width="9.140625" style="165"/>
    <col min="4609" max="4610" width="2.140625" style="165" customWidth="1"/>
    <col min="4611" max="4611" width="41.85546875" style="165" customWidth="1"/>
    <col min="4612" max="4612" width="24.42578125" style="165" customWidth="1"/>
    <col min="4613" max="4613" width="20.7109375" style="165" customWidth="1"/>
    <col min="4614" max="4614" width="16.85546875" style="165" customWidth="1"/>
    <col min="4615" max="4615" width="15.140625" style="165" customWidth="1"/>
    <col min="4616" max="4864" width="9.140625" style="165"/>
    <col min="4865" max="4866" width="2.140625" style="165" customWidth="1"/>
    <col min="4867" max="4867" width="41.85546875" style="165" customWidth="1"/>
    <col min="4868" max="4868" width="24.42578125" style="165" customWidth="1"/>
    <col min="4869" max="4869" width="20.7109375" style="165" customWidth="1"/>
    <col min="4870" max="4870" width="16.85546875" style="165" customWidth="1"/>
    <col min="4871" max="4871" width="15.140625" style="165" customWidth="1"/>
    <col min="4872" max="5120" width="9.140625" style="165"/>
    <col min="5121" max="5122" width="2.140625" style="165" customWidth="1"/>
    <col min="5123" max="5123" width="41.85546875" style="165" customWidth="1"/>
    <col min="5124" max="5124" width="24.42578125" style="165" customWidth="1"/>
    <col min="5125" max="5125" width="20.7109375" style="165" customWidth="1"/>
    <col min="5126" max="5126" width="16.85546875" style="165" customWidth="1"/>
    <col min="5127" max="5127" width="15.140625" style="165" customWidth="1"/>
    <col min="5128" max="5376" width="9.140625" style="165"/>
    <col min="5377" max="5378" width="2.140625" style="165" customWidth="1"/>
    <col min="5379" max="5379" width="41.85546875" style="165" customWidth="1"/>
    <col min="5380" max="5380" width="24.42578125" style="165" customWidth="1"/>
    <col min="5381" max="5381" width="20.7109375" style="165" customWidth="1"/>
    <col min="5382" max="5382" width="16.85546875" style="165" customWidth="1"/>
    <col min="5383" max="5383" width="15.140625" style="165" customWidth="1"/>
    <col min="5384" max="5632" width="9.140625" style="165"/>
    <col min="5633" max="5634" width="2.140625" style="165" customWidth="1"/>
    <col min="5635" max="5635" width="41.85546875" style="165" customWidth="1"/>
    <col min="5636" max="5636" width="24.42578125" style="165" customWidth="1"/>
    <col min="5637" max="5637" width="20.7109375" style="165" customWidth="1"/>
    <col min="5638" max="5638" width="16.85546875" style="165" customWidth="1"/>
    <col min="5639" max="5639" width="15.140625" style="165" customWidth="1"/>
    <col min="5640" max="5888" width="9.140625" style="165"/>
    <col min="5889" max="5890" width="2.140625" style="165" customWidth="1"/>
    <col min="5891" max="5891" width="41.85546875" style="165" customWidth="1"/>
    <col min="5892" max="5892" width="24.42578125" style="165" customWidth="1"/>
    <col min="5893" max="5893" width="20.7109375" style="165" customWidth="1"/>
    <col min="5894" max="5894" width="16.85546875" style="165" customWidth="1"/>
    <col min="5895" max="5895" width="15.140625" style="165" customWidth="1"/>
    <col min="5896" max="6144" width="9.140625" style="165"/>
    <col min="6145" max="6146" width="2.140625" style="165" customWidth="1"/>
    <col min="6147" max="6147" width="41.85546875" style="165" customWidth="1"/>
    <col min="6148" max="6148" width="24.42578125" style="165" customWidth="1"/>
    <col min="6149" max="6149" width="20.7109375" style="165" customWidth="1"/>
    <col min="6150" max="6150" width="16.85546875" style="165" customWidth="1"/>
    <col min="6151" max="6151" width="15.140625" style="165" customWidth="1"/>
    <col min="6152" max="6400" width="9.140625" style="165"/>
    <col min="6401" max="6402" width="2.140625" style="165" customWidth="1"/>
    <col min="6403" max="6403" width="41.85546875" style="165" customWidth="1"/>
    <col min="6404" max="6404" width="24.42578125" style="165" customWidth="1"/>
    <col min="6405" max="6405" width="20.7109375" style="165" customWidth="1"/>
    <col min="6406" max="6406" width="16.85546875" style="165" customWidth="1"/>
    <col min="6407" max="6407" width="15.140625" style="165" customWidth="1"/>
    <col min="6408" max="6656" width="9.140625" style="165"/>
    <col min="6657" max="6658" width="2.140625" style="165" customWidth="1"/>
    <col min="6659" max="6659" width="41.85546875" style="165" customWidth="1"/>
    <col min="6660" max="6660" width="24.42578125" style="165" customWidth="1"/>
    <col min="6661" max="6661" width="20.7109375" style="165" customWidth="1"/>
    <col min="6662" max="6662" width="16.85546875" style="165" customWidth="1"/>
    <col min="6663" max="6663" width="15.140625" style="165" customWidth="1"/>
    <col min="6664" max="6912" width="9.140625" style="165"/>
    <col min="6913" max="6914" width="2.140625" style="165" customWidth="1"/>
    <col min="6915" max="6915" width="41.85546875" style="165" customWidth="1"/>
    <col min="6916" max="6916" width="24.42578125" style="165" customWidth="1"/>
    <col min="6917" max="6917" width="20.7109375" style="165" customWidth="1"/>
    <col min="6918" max="6918" width="16.85546875" style="165" customWidth="1"/>
    <col min="6919" max="6919" width="15.140625" style="165" customWidth="1"/>
    <col min="6920" max="7168" width="9.140625" style="165"/>
    <col min="7169" max="7170" width="2.140625" style="165" customWidth="1"/>
    <col min="7171" max="7171" width="41.85546875" style="165" customWidth="1"/>
    <col min="7172" max="7172" width="24.42578125" style="165" customWidth="1"/>
    <col min="7173" max="7173" width="20.7109375" style="165" customWidth="1"/>
    <col min="7174" max="7174" width="16.85546875" style="165" customWidth="1"/>
    <col min="7175" max="7175" width="15.140625" style="165" customWidth="1"/>
    <col min="7176" max="7424" width="9.140625" style="165"/>
    <col min="7425" max="7426" width="2.140625" style="165" customWidth="1"/>
    <col min="7427" max="7427" width="41.85546875" style="165" customWidth="1"/>
    <col min="7428" max="7428" width="24.42578125" style="165" customWidth="1"/>
    <col min="7429" max="7429" width="20.7109375" style="165" customWidth="1"/>
    <col min="7430" max="7430" width="16.85546875" style="165" customWidth="1"/>
    <col min="7431" max="7431" width="15.140625" style="165" customWidth="1"/>
    <col min="7432" max="7680" width="9.140625" style="165"/>
    <col min="7681" max="7682" width="2.140625" style="165" customWidth="1"/>
    <col min="7683" max="7683" width="41.85546875" style="165" customWidth="1"/>
    <col min="7684" max="7684" width="24.42578125" style="165" customWidth="1"/>
    <col min="7685" max="7685" width="20.7109375" style="165" customWidth="1"/>
    <col min="7686" max="7686" width="16.85546875" style="165" customWidth="1"/>
    <col min="7687" max="7687" width="15.140625" style="165" customWidth="1"/>
    <col min="7688" max="7936" width="9.140625" style="165"/>
    <col min="7937" max="7938" width="2.140625" style="165" customWidth="1"/>
    <col min="7939" max="7939" width="41.85546875" style="165" customWidth="1"/>
    <col min="7940" max="7940" width="24.42578125" style="165" customWidth="1"/>
    <col min="7941" max="7941" width="20.7109375" style="165" customWidth="1"/>
    <col min="7942" max="7942" width="16.85546875" style="165" customWidth="1"/>
    <col min="7943" max="7943" width="15.140625" style="165" customWidth="1"/>
    <col min="7944" max="8192" width="9.140625" style="165"/>
    <col min="8193" max="8194" width="2.140625" style="165" customWidth="1"/>
    <col min="8195" max="8195" width="41.85546875" style="165" customWidth="1"/>
    <col min="8196" max="8196" width="24.42578125" style="165" customWidth="1"/>
    <col min="8197" max="8197" width="20.7109375" style="165" customWidth="1"/>
    <col min="8198" max="8198" width="16.85546875" style="165" customWidth="1"/>
    <col min="8199" max="8199" width="15.140625" style="165" customWidth="1"/>
    <col min="8200" max="8448" width="9.140625" style="165"/>
    <col min="8449" max="8450" width="2.140625" style="165" customWidth="1"/>
    <col min="8451" max="8451" width="41.85546875" style="165" customWidth="1"/>
    <col min="8452" max="8452" width="24.42578125" style="165" customWidth="1"/>
    <col min="8453" max="8453" width="20.7109375" style="165" customWidth="1"/>
    <col min="8454" max="8454" width="16.85546875" style="165" customWidth="1"/>
    <col min="8455" max="8455" width="15.140625" style="165" customWidth="1"/>
    <col min="8456" max="8704" width="9.140625" style="165"/>
    <col min="8705" max="8706" width="2.140625" style="165" customWidth="1"/>
    <col min="8707" max="8707" width="41.85546875" style="165" customWidth="1"/>
    <col min="8708" max="8708" width="24.42578125" style="165" customWidth="1"/>
    <col min="8709" max="8709" width="20.7109375" style="165" customWidth="1"/>
    <col min="8710" max="8710" width="16.85546875" style="165" customWidth="1"/>
    <col min="8711" max="8711" width="15.140625" style="165" customWidth="1"/>
    <col min="8712" max="8960" width="9.140625" style="165"/>
    <col min="8961" max="8962" width="2.140625" style="165" customWidth="1"/>
    <col min="8963" max="8963" width="41.85546875" style="165" customWidth="1"/>
    <col min="8964" max="8964" width="24.42578125" style="165" customWidth="1"/>
    <col min="8965" max="8965" width="20.7109375" style="165" customWidth="1"/>
    <col min="8966" max="8966" width="16.85546875" style="165" customWidth="1"/>
    <col min="8967" max="8967" width="15.140625" style="165" customWidth="1"/>
    <col min="8968" max="9216" width="9.140625" style="165"/>
    <col min="9217" max="9218" width="2.140625" style="165" customWidth="1"/>
    <col min="9219" max="9219" width="41.85546875" style="165" customWidth="1"/>
    <col min="9220" max="9220" width="24.42578125" style="165" customWidth="1"/>
    <col min="9221" max="9221" width="20.7109375" style="165" customWidth="1"/>
    <col min="9222" max="9222" width="16.85546875" style="165" customWidth="1"/>
    <col min="9223" max="9223" width="15.140625" style="165" customWidth="1"/>
    <col min="9224" max="9472" width="9.140625" style="165"/>
    <col min="9473" max="9474" width="2.140625" style="165" customWidth="1"/>
    <col min="9475" max="9475" width="41.85546875" style="165" customWidth="1"/>
    <col min="9476" max="9476" width="24.42578125" style="165" customWidth="1"/>
    <col min="9477" max="9477" width="20.7109375" style="165" customWidth="1"/>
    <col min="9478" max="9478" width="16.85546875" style="165" customWidth="1"/>
    <col min="9479" max="9479" width="15.140625" style="165" customWidth="1"/>
    <col min="9480" max="9728" width="9.140625" style="165"/>
    <col min="9729" max="9730" width="2.140625" style="165" customWidth="1"/>
    <col min="9731" max="9731" width="41.85546875" style="165" customWidth="1"/>
    <col min="9732" max="9732" width="24.42578125" style="165" customWidth="1"/>
    <col min="9733" max="9733" width="20.7109375" style="165" customWidth="1"/>
    <col min="9734" max="9734" width="16.85546875" style="165" customWidth="1"/>
    <col min="9735" max="9735" width="15.140625" style="165" customWidth="1"/>
    <col min="9736" max="9984" width="9.140625" style="165"/>
    <col min="9985" max="9986" width="2.140625" style="165" customWidth="1"/>
    <col min="9987" max="9987" width="41.85546875" style="165" customWidth="1"/>
    <col min="9988" max="9988" width="24.42578125" style="165" customWidth="1"/>
    <col min="9989" max="9989" width="20.7109375" style="165" customWidth="1"/>
    <col min="9990" max="9990" width="16.85546875" style="165" customWidth="1"/>
    <col min="9991" max="9991" width="15.140625" style="165" customWidth="1"/>
    <col min="9992" max="10240" width="9.140625" style="165"/>
    <col min="10241" max="10242" width="2.140625" style="165" customWidth="1"/>
    <col min="10243" max="10243" width="41.85546875" style="165" customWidth="1"/>
    <col min="10244" max="10244" width="24.42578125" style="165" customWidth="1"/>
    <col min="10245" max="10245" width="20.7109375" style="165" customWidth="1"/>
    <col min="10246" max="10246" width="16.85546875" style="165" customWidth="1"/>
    <col min="10247" max="10247" width="15.140625" style="165" customWidth="1"/>
    <col min="10248" max="10496" width="9.140625" style="165"/>
    <col min="10497" max="10498" width="2.140625" style="165" customWidth="1"/>
    <col min="10499" max="10499" width="41.85546875" style="165" customWidth="1"/>
    <col min="10500" max="10500" width="24.42578125" style="165" customWidth="1"/>
    <col min="10501" max="10501" width="20.7109375" style="165" customWidth="1"/>
    <col min="10502" max="10502" width="16.85546875" style="165" customWidth="1"/>
    <col min="10503" max="10503" width="15.140625" style="165" customWidth="1"/>
    <col min="10504" max="10752" width="9.140625" style="165"/>
    <col min="10753" max="10754" width="2.140625" style="165" customWidth="1"/>
    <col min="10755" max="10755" width="41.85546875" style="165" customWidth="1"/>
    <col min="10756" max="10756" width="24.42578125" style="165" customWidth="1"/>
    <col min="10757" max="10757" width="20.7109375" style="165" customWidth="1"/>
    <col min="10758" max="10758" width="16.85546875" style="165" customWidth="1"/>
    <col min="10759" max="10759" width="15.140625" style="165" customWidth="1"/>
    <col min="10760" max="11008" width="9.140625" style="165"/>
    <col min="11009" max="11010" width="2.140625" style="165" customWidth="1"/>
    <col min="11011" max="11011" width="41.85546875" style="165" customWidth="1"/>
    <col min="11012" max="11012" width="24.42578125" style="165" customWidth="1"/>
    <col min="11013" max="11013" width="20.7109375" style="165" customWidth="1"/>
    <col min="11014" max="11014" width="16.85546875" style="165" customWidth="1"/>
    <col min="11015" max="11015" width="15.140625" style="165" customWidth="1"/>
    <col min="11016" max="11264" width="9.140625" style="165"/>
    <col min="11265" max="11266" width="2.140625" style="165" customWidth="1"/>
    <col min="11267" max="11267" width="41.85546875" style="165" customWidth="1"/>
    <col min="11268" max="11268" width="24.42578125" style="165" customWidth="1"/>
    <col min="11269" max="11269" width="20.7109375" style="165" customWidth="1"/>
    <col min="11270" max="11270" width="16.85546875" style="165" customWidth="1"/>
    <col min="11271" max="11271" width="15.140625" style="165" customWidth="1"/>
    <col min="11272" max="11520" width="9.140625" style="165"/>
    <col min="11521" max="11522" width="2.140625" style="165" customWidth="1"/>
    <col min="11523" max="11523" width="41.85546875" style="165" customWidth="1"/>
    <col min="11524" max="11524" width="24.42578125" style="165" customWidth="1"/>
    <col min="11525" max="11525" width="20.7109375" style="165" customWidth="1"/>
    <col min="11526" max="11526" width="16.85546875" style="165" customWidth="1"/>
    <col min="11527" max="11527" width="15.140625" style="165" customWidth="1"/>
    <col min="11528" max="11776" width="9.140625" style="165"/>
    <col min="11777" max="11778" width="2.140625" style="165" customWidth="1"/>
    <col min="11779" max="11779" width="41.85546875" style="165" customWidth="1"/>
    <col min="11780" max="11780" width="24.42578125" style="165" customWidth="1"/>
    <col min="11781" max="11781" width="20.7109375" style="165" customWidth="1"/>
    <col min="11782" max="11782" width="16.85546875" style="165" customWidth="1"/>
    <col min="11783" max="11783" width="15.140625" style="165" customWidth="1"/>
    <col min="11784" max="12032" width="9.140625" style="165"/>
    <col min="12033" max="12034" width="2.140625" style="165" customWidth="1"/>
    <col min="12035" max="12035" width="41.85546875" style="165" customWidth="1"/>
    <col min="12036" max="12036" width="24.42578125" style="165" customWidth="1"/>
    <col min="12037" max="12037" width="20.7109375" style="165" customWidth="1"/>
    <col min="12038" max="12038" width="16.85546875" style="165" customWidth="1"/>
    <col min="12039" max="12039" width="15.140625" style="165" customWidth="1"/>
    <col min="12040" max="12288" width="9.140625" style="165"/>
    <col min="12289" max="12290" width="2.140625" style="165" customWidth="1"/>
    <col min="12291" max="12291" width="41.85546875" style="165" customWidth="1"/>
    <col min="12292" max="12292" width="24.42578125" style="165" customWidth="1"/>
    <col min="12293" max="12293" width="20.7109375" style="165" customWidth="1"/>
    <col min="12294" max="12294" width="16.85546875" style="165" customWidth="1"/>
    <col min="12295" max="12295" width="15.140625" style="165" customWidth="1"/>
    <col min="12296" max="12544" width="9.140625" style="165"/>
    <col min="12545" max="12546" width="2.140625" style="165" customWidth="1"/>
    <col min="12547" max="12547" width="41.85546875" style="165" customWidth="1"/>
    <col min="12548" max="12548" width="24.42578125" style="165" customWidth="1"/>
    <col min="12549" max="12549" width="20.7109375" style="165" customWidth="1"/>
    <col min="12550" max="12550" width="16.85546875" style="165" customWidth="1"/>
    <col min="12551" max="12551" width="15.140625" style="165" customWidth="1"/>
    <col min="12552" max="12800" width="9.140625" style="165"/>
    <col min="12801" max="12802" width="2.140625" style="165" customWidth="1"/>
    <col min="12803" max="12803" width="41.85546875" style="165" customWidth="1"/>
    <col min="12804" max="12804" width="24.42578125" style="165" customWidth="1"/>
    <col min="12805" max="12805" width="20.7109375" style="165" customWidth="1"/>
    <col min="12806" max="12806" width="16.85546875" style="165" customWidth="1"/>
    <col min="12807" max="12807" width="15.140625" style="165" customWidth="1"/>
    <col min="12808" max="13056" width="9.140625" style="165"/>
    <col min="13057" max="13058" width="2.140625" style="165" customWidth="1"/>
    <col min="13059" max="13059" width="41.85546875" style="165" customWidth="1"/>
    <col min="13060" max="13060" width="24.42578125" style="165" customWidth="1"/>
    <col min="13061" max="13061" width="20.7109375" style="165" customWidth="1"/>
    <col min="13062" max="13062" width="16.85546875" style="165" customWidth="1"/>
    <col min="13063" max="13063" width="15.140625" style="165" customWidth="1"/>
    <col min="13064" max="13312" width="9.140625" style="165"/>
    <col min="13313" max="13314" width="2.140625" style="165" customWidth="1"/>
    <col min="13315" max="13315" width="41.85546875" style="165" customWidth="1"/>
    <col min="13316" max="13316" width="24.42578125" style="165" customWidth="1"/>
    <col min="13317" max="13317" width="20.7109375" style="165" customWidth="1"/>
    <col min="13318" max="13318" width="16.85546875" style="165" customWidth="1"/>
    <col min="13319" max="13319" width="15.140625" style="165" customWidth="1"/>
    <col min="13320" max="13568" width="9.140625" style="165"/>
    <col min="13569" max="13570" width="2.140625" style="165" customWidth="1"/>
    <col min="13571" max="13571" width="41.85546875" style="165" customWidth="1"/>
    <col min="13572" max="13572" width="24.42578125" style="165" customWidth="1"/>
    <col min="13573" max="13573" width="20.7109375" style="165" customWidth="1"/>
    <col min="13574" max="13574" width="16.85546875" style="165" customWidth="1"/>
    <col min="13575" max="13575" width="15.140625" style="165" customWidth="1"/>
    <col min="13576" max="13824" width="9.140625" style="165"/>
    <col min="13825" max="13826" width="2.140625" style="165" customWidth="1"/>
    <col min="13827" max="13827" width="41.85546875" style="165" customWidth="1"/>
    <col min="13828" max="13828" width="24.42578125" style="165" customWidth="1"/>
    <col min="13829" max="13829" width="20.7109375" style="165" customWidth="1"/>
    <col min="13830" max="13830" width="16.85546875" style="165" customWidth="1"/>
    <col min="13831" max="13831" width="15.140625" style="165" customWidth="1"/>
    <col min="13832" max="14080" width="9.140625" style="165"/>
    <col min="14081" max="14082" width="2.140625" style="165" customWidth="1"/>
    <col min="14083" max="14083" width="41.85546875" style="165" customWidth="1"/>
    <col min="14084" max="14084" width="24.42578125" style="165" customWidth="1"/>
    <col min="14085" max="14085" width="20.7109375" style="165" customWidth="1"/>
    <col min="14086" max="14086" width="16.85546875" style="165" customWidth="1"/>
    <col min="14087" max="14087" width="15.140625" style="165" customWidth="1"/>
    <col min="14088" max="14336" width="9.140625" style="165"/>
    <col min="14337" max="14338" width="2.140625" style="165" customWidth="1"/>
    <col min="14339" max="14339" width="41.85546875" style="165" customWidth="1"/>
    <col min="14340" max="14340" width="24.42578125" style="165" customWidth="1"/>
    <col min="14341" max="14341" width="20.7109375" style="165" customWidth="1"/>
    <col min="14342" max="14342" width="16.85546875" style="165" customWidth="1"/>
    <col min="14343" max="14343" width="15.140625" style="165" customWidth="1"/>
    <col min="14344" max="14592" width="9.140625" style="165"/>
    <col min="14593" max="14594" width="2.140625" style="165" customWidth="1"/>
    <col min="14595" max="14595" width="41.85546875" style="165" customWidth="1"/>
    <col min="14596" max="14596" width="24.42578125" style="165" customWidth="1"/>
    <col min="14597" max="14597" width="20.7109375" style="165" customWidth="1"/>
    <col min="14598" max="14598" width="16.85546875" style="165" customWidth="1"/>
    <col min="14599" max="14599" width="15.140625" style="165" customWidth="1"/>
    <col min="14600" max="14848" width="9.140625" style="165"/>
    <col min="14849" max="14850" width="2.140625" style="165" customWidth="1"/>
    <col min="14851" max="14851" width="41.85546875" style="165" customWidth="1"/>
    <col min="14852" max="14852" width="24.42578125" style="165" customWidth="1"/>
    <col min="14853" max="14853" width="20.7109375" style="165" customWidth="1"/>
    <col min="14854" max="14854" width="16.85546875" style="165" customWidth="1"/>
    <col min="14855" max="14855" width="15.140625" style="165" customWidth="1"/>
    <col min="14856" max="15104" width="9.140625" style="165"/>
    <col min="15105" max="15106" width="2.140625" style="165" customWidth="1"/>
    <col min="15107" max="15107" width="41.85546875" style="165" customWidth="1"/>
    <col min="15108" max="15108" width="24.42578125" style="165" customWidth="1"/>
    <col min="15109" max="15109" width="20.7109375" style="165" customWidth="1"/>
    <col min="15110" max="15110" width="16.85546875" style="165" customWidth="1"/>
    <col min="15111" max="15111" width="15.140625" style="165" customWidth="1"/>
    <col min="15112" max="15360" width="9.140625" style="165"/>
    <col min="15361" max="15362" width="2.140625" style="165" customWidth="1"/>
    <col min="15363" max="15363" width="41.85546875" style="165" customWidth="1"/>
    <col min="15364" max="15364" width="24.42578125" style="165" customWidth="1"/>
    <col min="15365" max="15365" width="20.7109375" style="165" customWidth="1"/>
    <col min="15366" max="15366" width="16.85546875" style="165" customWidth="1"/>
    <col min="15367" max="15367" width="15.140625" style="165" customWidth="1"/>
    <col min="15368" max="15616" width="9.140625" style="165"/>
    <col min="15617" max="15618" width="2.140625" style="165" customWidth="1"/>
    <col min="15619" max="15619" width="41.85546875" style="165" customWidth="1"/>
    <col min="15620" max="15620" width="24.42578125" style="165" customWidth="1"/>
    <col min="15621" max="15621" width="20.7109375" style="165" customWidth="1"/>
    <col min="15622" max="15622" width="16.85546875" style="165" customWidth="1"/>
    <col min="15623" max="15623" width="15.140625" style="165" customWidth="1"/>
    <col min="15624" max="15872" width="9.140625" style="165"/>
    <col min="15873" max="15874" width="2.140625" style="165" customWidth="1"/>
    <col min="15875" max="15875" width="41.85546875" style="165" customWidth="1"/>
    <col min="15876" max="15876" width="24.42578125" style="165" customWidth="1"/>
    <col min="15877" max="15877" width="20.7109375" style="165" customWidth="1"/>
    <col min="15878" max="15878" width="16.85546875" style="165" customWidth="1"/>
    <col min="15879" max="15879" width="15.140625" style="165" customWidth="1"/>
    <col min="15880" max="16128" width="9.140625" style="165"/>
    <col min="16129" max="16130" width="2.140625" style="165" customWidth="1"/>
    <col min="16131" max="16131" width="41.85546875" style="165" customWidth="1"/>
    <col min="16132" max="16132" width="24.42578125" style="165" customWidth="1"/>
    <col min="16133" max="16133" width="20.7109375" style="165" customWidth="1"/>
    <col min="16134" max="16134" width="16.85546875" style="165" customWidth="1"/>
    <col min="16135" max="16135" width="15.140625" style="165" customWidth="1"/>
    <col min="16136" max="16384" width="9.140625" style="165"/>
  </cols>
  <sheetData>
    <row r="1" spans="2:8" ht="13.5" thickBot="1">
      <c r="C1" s="166"/>
      <c r="D1" s="166"/>
      <c r="E1" s="166"/>
      <c r="F1" s="167"/>
    </row>
    <row r="2" spans="2:8" ht="15">
      <c r="C2" s="696" t="s">
        <v>133</v>
      </c>
      <c r="D2" s="697"/>
      <c r="E2" s="168" t="s">
        <v>134</v>
      </c>
      <c r="F2" s="169">
        <v>41845</v>
      </c>
    </row>
    <row r="3" spans="2:8" ht="13.5" thickBot="1"/>
    <row r="4" spans="2:8">
      <c r="C4" s="694" t="s">
        <v>135</v>
      </c>
      <c r="D4" s="694" t="s">
        <v>21</v>
      </c>
      <c r="E4" s="694" t="s">
        <v>137</v>
      </c>
      <c r="F4" s="694" t="s">
        <v>196</v>
      </c>
    </row>
    <row r="5" spans="2:8" ht="13.5" thickBot="1">
      <c r="C5" s="695"/>
      <c r="D5" s="695"/>
      <c r="E5" s="695"/>
      <c r="F5" s="695"/>
    </row>
    <row r="6" spans="2:8" ht="15">
      <c r="B6" s="171"/>
      <c r="C6" s="601" t="s">
        <v>385</v>
      </c>
      <c r="D6" s="213">
        <v>54.04</v>
      </c>
      <c r="E6" s="205">
        <v>6</v>
      </c>
      <c r="F6" s="214">
        <f>IF(D6&gt;0,D6/E6,0)</f>
        <v>9.0066666666666659</v>
      </c>
      <c r="H6" s="172"/>
    </row>
    <row r="7" spans="2:8" ht="15">
      <c r="B7" s="171"/>
      <c r="C7" s="601" t="s">
        <v>407</v>
      </c>
      <c r="D7" s="215">
        <v>6</v>
      </c>
      <c r="E7" s="209">
        <v>6</v>
      </c>
      <c r="F7" s="216">
        <f t="shared" ref="F7:F31" si="0">IF(D7&gt;0,D7/E7,0)</f>
        <v>1</v>
      </c>
      <c r="H7" s="172"/>
    </row>
    <row r="8" spans="2:8" ht="15">
      <c r="B8" s="171"/>
      <c r="C8" s="601" t="s">
        <v>386</v>
      </c>
      <c r="D8" s="215">
        <v>9.8000000000000007</v>
      </c>
      <c r="E8" s="209">
        <v>6</v>
      </c>
      <c r="F8" s="216">
        <f t="shared" si="0"/>
        <v>1.6333333333333335</v>
      </c>
      <c r="H8" s="172"/>
    </row>
    <row r="9" spans="2:8" ht="15">
      <c r="B9" s="171"/>
      <c r="C9" s="601" t="s">
        <v>387</v>
      </c>
      <c r="D9" s="215">
        <v>22</v>
      </c>
      <c r="E9" s="209">
        <v>6</v>
      </c>
      <c r="F9" s="216">
        <f t="shared" si="0"/>
        <v>3.6666666666666665</v>
      </c>
      <c r="H9" s="172"/>
    </row>
    <row r="10" spans="2:8" ht="15">
      <c r="B10" s="171"/>
      <c r="C10" s="601" t="s">
        <v>388</v>
      </c>
      <c r="D10" s="215">
        <v>19.5</v>
      </c>
      <c r="E10" s="209">
        <v>6</v>
      </c>
      <c r="F10" s="216">
        <f t="shared" si="0"/>
        <v>3.25</v>
      </c>
      <c r="H10" s="172"/>
    </row>
    <row r="11" spans="2:8" ht="15">
      <c r="B11" s="171"/>
      <c r="C11" s="601" t="s">
        <v>389</v>
      </c>
      <c r="D11" s="215">
        <v>11</v>
      </c>
      <c r="E11" s="209">
        <v>6</v>
      </c>
      <c r="F11" s="216">
        <f t="shared" si="0"/>
        <v>1.8333333333333333</v>
      </c>
      <c r="H11" s="172"/>
    </row>
    <row r="12" spans="2:8" ht="15">
      <c r="B12" s="171"/>
      <c r="C12" s="601" t="s">
        <v>390</v>
      </c>
      <c r="D12" s="215">
        <v>15.50775</v>
      </c>
      <c r="E12" s="209">
        <v>3</v>
      </c>
      <c r="F12" s="216">
        <f t="shared" si="0"/>
        <v>5.1692499999999999</v>
      </c>
      <c r="H12" s="172"/>
    </row>
    <row r="13" spans="2:8" ht="15">
      <c r="B13" s="171"/>
      <c r="C13" s="601" t="s">
        <v>408</v>
      </c>
      <c r="D13" s="215">
        <v>8.5</v>
      </c>
      <c r="E13" s="209">
        <v>6</v>
      </c>
      <c r="F13" s="216">
        <f t="shared" si="0"/>
        <v>1.4166666666666667</v>
      </c>
      <c r="H13" s="172"/>
    </row>
    <row r="14" spans="2:8" ht="15">
      <c r="B14" s="171"/>
      <c r="C14" s="601" t="s">
        <v>391</v>
      </c>
      <c r="D14" s="215">
        <v>35</v>
      </c>
      <c r="E14" s="209">
        <v>24</v>
      </c>
      <c r="F14" s="216">
        <f t="shared" si="0"/>
        <v>1.4583333333333333</v>
      </c>
      <c r="H14" s="172"/>
    </row>
    <row r="15" spans="2:8" ht="15">
      <c r="B15" s="171"/>
      <c r="C15" s="601" t="s">
        <v>392</v>
      </c>
      <c r="D15" s="215">
        <v>13.8</v>
      </c>
      <c r="E15" s="209">
        <v>24</v>
      </c>
      <c r="F15" s="216">
        <f t="shared" si="0"/>
        <v>0.57500000000000007</v>
      </c>
      <c r="H15" s="172"/>
    </row>
    <row r="16" spans="2:8" ht="15">
      <c r="B16" s="171"/>
      <c r="C16" s="601" t="s">
        <v>393</v>
      </c>
      <c r="D16" s="215">
        <v>38.799999999999997</v>
      </c>
      <c r="E16" s="209">
        <v>6</v>
      </c>
      <c r="F16" s="216">
        <f t="shared" si="0"/>
        <v>6.4666666666666659</v>
      </c>
      <c r="H16" s="172"/>
    </row>
    <row r="17" spans="2:8" ht="15">
      <c r="B17" s="171"/>
      <c r="C17" s="601" t="s">
        <v>421</v>
      </c>
      <c r="D17" s="215">
        <f>(21.25+27)/2</f>
        <v>24.125</v>
      </c>
      <c r="E17" s="209">
        <v>12</v>
      </c>
      <c r="F17" s="216">
        <f t="shared" si="0"/>
        <v>2.0104166666666665</v>
      </c>
      <c r="H17" s="172"/>
    </row>
    <row r="18" spans="2:8" ht="15">
      <c r="B18" s="171"/>
      <c r="C18" s="601" t="s">
        <v>394</v>
      </c>
      <c r="D18" s="215">
        <v>3.8</v>
      </c>
      <c r="E18" s="209">
        <f>5/30</f>
        <v>0.16666666666666666</v>
      </c>
      <c r="F18" s="216">
        <f t="shared" si="0"/>
        <v>22.8</v>
      </c>
      <c r="H18" s="172"/>
    </row>
    <row r="19" spans="2:8" ht="15">
      <c r="B19" s="171"/>
      <c r="C19" s="601" t="s">
        <v>395</v>
      </c>
      <c r="D19" s="215">
        <v>4.5999999999999996</v>
      </c>
      <c r="E19" s="209">
        <v>1.5</v>
      </c>
      <c r="F19" s="216">
        <f t="shared" si="0"/>
        <v>3.0666666666666664</v>
      </c>
      <c r="H19" s="172"/>
    </row>
    <row r="20" spans="2:8" ht="15">
      <c r="B20" s="171"/>
      <c r="C20" s="601" t="s">
        <v>396</v>
      </c>
      <c r="D20" s="215">
        <v>6.8</v>
      </c>
      <c r="E20" s="209">
        <v>1</v>
      </c>
      <c r="F20" s="216">
        <f t="shared" si="0"/>
        <v>6.8</v>
      </c>
      <c r="H20" s="172"/>
    </row>
    <row r="21" spans="2:8" ht="15">
      <c r="B21" s="171"/>
      <c r="C21" s="601" t="s">
        <v>397</v>
      </c>
      <c r="D21" s="215">
        <v>11</v>
      </c>
      <c r="E21" s="209">
        <v>1</v>
      </c>
      <c r="F21" s="216">
        <f t="shared" si="0"/>
        <v>11</v>
      </c>
      <c r="H21" s="172"/>
    </row>
    <row r="22" spans="2:8" ht="15">
      <c r="B22" s="171"/>
      <c r="C22" s="601" t="s">
        <v>398</v>
      </c>
      <c r="D22" s="215">
        <v>35</v>
      </c>
      <c r="E22" s="209">
        <v>24</v>
      </c>
      <c r="F22" s="216">
        <f t="shared" si="0"/>
        <v>1.4583333333333333</v>
      </c>
      <c r="H22" s="172"/>
    </row>
    <row r="23" spans="2:8" ht="15">
      <c r="B23" s="171"/>
      <c r="C23" s="601" t="s">
        <v>399</v>
      </c>
      <c r="D23" s="215">
        <v>1.8</v>
      </c>
      <c r="E23" s="209">
        <f>5/30</f>
        <v>0.16666666666666666</v>
      </c>
      <c r="F23" s="216">
        <f t="shared" si="0"/>
        <v>10.8</v>
      </c>
      <c r="H23" s="172"/>
    </row>
    <row r="24" spans="2:8" ht="15">
      <c r="B24" s="171"/>
      <c r="C24" s="601" t="s">
        <v>401</v>
      </c>
      <c r="D24" s="215">
        <v>16</v>
      </c>
      <c r="E24" s="209">
        <v>3</v>
      </c>
      <c r="F24" s="216">
        <f t="shared" si="0"/>
        <v>5.333333333333333</v>
      </c>
      <c r="H24" s="172"/>
    </row>
    <row r="25" spans="2:8" ht="15">
      <c r="B25" s="171"/>
      <c r="C25" s="601" t="s">
        <v>400</v>
      </c>
      <c r="D25" s="215">
        <v>16</v>
      </c>
      <c r="E25" s="209">
        <v>3</v>
      </c>
      <c r="F25" s="216">
        <f t="shared" si="0"/>
        <v>5.333333333333333</v>
      </c>
      <c r="H25" s="172"/>
    </row>
    <row r="26" spans="2:8" ht="15">
      <c r="B26" s="171"/>
      <c r="C26" s="601" t="s">
        <v>402</v>
      </c>
      <c r="D26" s="215">
        <v>12</v>
      </c>
      <c r="E26" s="209">
        <v>3</v>
      </c>
      <c r="F26" s="216">
        <f t="shared" si="0"/>
        <v>4</v>
      </c>
      <c r="H26" s="172"/>
    </row>
    <row r="27" spans="2:8" ht="15">
      <c r="B27" s="171"/>
      <c r="C27" s="601" t="s">
        <v>403</v>
      </c>
      <c r="D27" s="215">
        <v>10.5</v>
      </c>
      <c r="E27" s="209">
        <v>4</v>
      </c>
      <c r="F27" s="216">
        <f t="shared" si="0"/>
        <v>2.625</v>
      </c>
      <c r="H27" s="172"/>
    </row>
    <row r="28" spans="2:8" ht="15">
      <c r="B28" s="171"/>
      <c r="C28" s="601" t="s">
        <v>404</v>
      </c>
      <c r="D28" s="215">
        <v>1.8</v>
      </c>
      <c r="E28" s="209">
        <f>5/30</f>
        <v>0.16666666666666666</v>
      </c>
      <c r="F28" s="216">
        <f t="shared" si="0"/>
        <v>10.8</v>
      </c>
      <c r="H28" s="172"/>
    </row>
    <row r="29" spans="2:8" ht="15">
      <c r="B29" s="171"/>
      <c r="C29" s="601" t="s">
        <v>405</v>
      </c>
      <c r="D29" s="215">
        <v>13</v>
      </c>
      <c r="E29" s="209">
        <v>1</v>
      </c>
      <c r="F29" s="216">
        <f t="shared" si="0"/>
        <v>13</v>
      </c>
      <c r="H29" s="172"/>
    </row>
    <row r="30" spans="2:8" ht="15">
      <c r="B30" s="171"/>
      <c r="C30" s="601" t="s">
        <v>406</v>
      </c>
      <c r="D30" s="215">
        <v>0.35</v>
      </c>
      <c r="E30" s="209">
        <f>1/23</f>
        <v>4.3478260869565216E-2</v>
      </c>
      <c r="F30" s="216">
        <f t="shared" si="0"/>
        <v>8.0499999999999989</v>
      </c>
      <c r="G30" s="609"/>
      <c r="H30" s="172"/>
    </row>
    <row r="31" spans="2:8" ht="15.75" thickBot="1">
      <c r="B31" s="171"/>
      <c r="C31" s="601" t="s">
        <v>420</v>
      </c>
      <c r="D31" s="217">
        <v>43</v>
      </c>
      <c r="E31" s="211">
        <v>3</v>
      </c>
      <c r="F31" s="218">
        <f t="shared" si="0"/>
        <v>14.333333333333334</v>
      </c>
      <c r="H31" s="172"/>
    </row>
    <row r="32" spans="2:8" ht="13.5" thickBot="1">
      <c r="H32" s="172"/>
    </row>
    <row r="33" spans="3:8" ht="12.75" customHeight="1">
      <c r="C33" s="694" t="s">
        <v>0</v>
      </c>
      <c r="D33" s="694" t="s">
        <v>136</v>
      </c>
      <c r="E33" s="694" t="s">
        <v>137</v>
      </c>
      <c r="F33" s="694" t="s">
        <v>21</v>
      </c>
      <c r="H33" s="172"/>
    </row>
    <row r="34" spans="3:8" ht="12.75" customHeight="1" thickBot="1">
      <c r="C34" s="695"/>
      <c r="D34" s="695"/>
      <c r="E34" s="695"/>
      <c r="F34" s="695"/>
      <c r="H34" s="172"/>
    </row>
    <row r="35" spans="3:8" ht="15">
      <c r="C35" s="203" t="s">
        <v>92</v>
      </c>
      <c r="D35" s="213">
        <f>0.33*50</f>
        <v>16.5</v>
      </c>
      <c r="E35" s="205">
        <v>1</v>
      </c>
      <c r="F35" s="216">
        <f t="shared" ref="F35:F53" si="1">IF(D35&gt;0,D35/E35,0)</f>
        <v>16.5</v>
      </c>
      <c r="H35" s="172"/>
    </row>
    <row r="36" spans="3:8" ht="15">
      <c r="C36" s="601" t="s">
        <v>414</v>
      </c>
      <c r="D36" s="602">
        <v>185</v>
      </c>
      <c r="E36" s="603">
        <v>12</v>
      </c>
      <c r="F36" s="216">
        <f t="shared" si="1"/>
        <v>15.416666666666666</v>
      </c>
      <c r="H36" s="172"/>
    </row>
    <row r="37" spans="3:8" ht="15">
      <c r="C37" s="207" t="s">
        <v>93</v>
      </c>
      <c r="D37" s="215">
        <v>9.5</v>
      </c>
      <c r="E37" s="209">
        <v>1.5</v>
      </c>
      <c r="F37" s="216">
        <f t="shared" si="1"/>
        <v>6.333333333333333</v>
      </c>
      <c r="H37" s="172"/>
    </row>
    <row r="38" spans="3:8" ht="15">
      <c r="C38" s="207" t="s">
        <v>94</v>
      </c>
      <c r="D38" s="215">
        <v>21</v>
      </c>
      <c r="E38" s="209">
        <v>6</v>
      </c>
      <c r="F38" s="216">
        <f t="shared" si="1"/>
        <v>3.5</v>
      </c>
    </row>
    <row r="39" spans="3:8" ht="15">
      <c r="C39" s="207" t="s">
        <v>95</v>
      </c>
      <c r="D39" s="215">
        <v>7</v>
      </c>
      <c r="E39" s="209">
        <v>6</v>
      </c>
      <c r="F39" s="216">
        <f t="shared" si="1"/>
        <v>1.1666666666666667</v>
      </c>
    </row>
    <row r="40" spans="3:8" ht="15">
      <c r="C40" s="207" t="s">
        <v>96</v>
      </c>
      <c r="D40" s="215">
        <v>2.95</v>
      </c>
      <c r="E40" s="209">
        <v>3</v>
      </c>
      <c r="F40" s="216">
        <f t="shared" si="1"/>
        <v>0.98333333333333339</v>
      </c>
    </row>
    <row r="41" spans="3:8" ht="15">
      <c r="C41" s="207" t="s">
        <v>97</v>
      </c>
      <c r="D41" s="215">
        <v>6</v>
      </c>
      <c r="E41" s="209">
        <v>3</v>
      </c>
      <c r="F41" s="216">
        <f t="shared" si="1"/>
        <v>2</v>
      </c>
    </row>
    <row r="42" spans="3:8" ht="15">
      <c r="C42" s="207" t="s">
        <v>98</v>
      </c>
      <c r="D42" s="215">
        <v>16</v>
      </c>
      <c r="E42" s="209">
        <v>6</v>
      </c>
      <c r="F42" s="216">
        <f t="shared" si="1"/>
        <v>2.6666666666666665</v>
      </c>
    </row>
    <row r="43" spans="3:8" ht="15">
      <c r="C43" s="207" t="s">
        <v>99</v>
      </c>
      <c r="D43" s="215">
        <v>13</v>
      </c>
      <c r="E43" s="209">
        <v>6</v>
      </c>
      <c r="F43" s="216">
        <f t="shared" si="1"/>
        <v>2.1666666666666665</v>
      </c>
    </row>
    <row r="44" spans="3:8" ht="15">
      <c r="C44" s="207" t="s">
        <v>100</v>
      </c>
      <c r="D44" s="215">
        <v>18</v>
      </c>
      <c r="E44" s="209">
        <v>12</v>
      </c>
      <c r="F44" s="216">
        <f t="shared" si="1"/>
        <v>1.5</v>
      </c>
    </row>
    <row r="45" spans="3:8" ht="15">
      <c r="C45" s="207" t="s">
        <v>114</v>
      </c>
      <c r="D45" s="215">
        <v>250</v>
      </c>
      <c r="E45" s="209">
        <v>12</v>
      </c>
      <c r="F45" s="216">
        <f t="shared" si="1"/>
        <v>20.833333333333332</v>
      </c>
    </row>
    <row r="46" spans="3:8" ht="15">
      <c r="C46" s="207" t="s">
        <v>411</v>
      </c>
      <c r="D46" s="215">
        <v>192.8</v>
      </c>
      <c r="E46" s="209">
        <v>12</v>
      </c>
      <c r="F46" s="216">
        <f>IF(D46&gt;0,D46/E46,0)</f>
        <v>16.066666666666666</v>
      </c>
    </row>
    <row r="47" spans="3:8" ht="15">
      <c r="C47" s="207" t="s">
        <v>101</v>
      </c>
      <c r="D47" s="215">
        <v>4</v>
      </c>
      <c r="E47" s="209">
        <v>6</v>
      </c>
      <c r="F47" s="216">
        <f t="shared" si="1"/>
        <v>0.66666666666666663</v>
      </c>
    </row>
    <row r="48" spans="3:8" ht="15">
      <c r="C48" s="207" t="s">
        <v>113</v>
      </c>
      <c r="D48" s="215">
        <v>13</v>
      </c>
      <c r="E48" s="209">
        <v>6</v>
      </c>
      <c r="F48" s="216">
        <f t="shared" si="1"/>
        <v>2.1666666666666665</v>
      </c>
    </row>
    <row r="49" spans="3:7" ht="15">
      <c r="C49" s="207" t="s">
        <v>116</v>
      </c>
      <c r="D49" s="215">
        <v>180</v>
      </c>
      <c r="E49" s="209">
        <v>12</v>
      </c>
      <c r="F49" s="216">
        <f t="shared" si="1"/>
        <v>15</v>
      </c>
    </row>
    <row r="50" spans="3:7" ht="15">
      <c r="C50" s="212" t="s">
        <v>412</v>
      </c>
      <c r="D50" s="215">
        <v>18.350000000000001</v>
      </c>
      <c r="E50" s="209">
        <v>6</v>
      </c>
      <c r="F50" s="216">
        <f t="shared" si="1"/>
        <v>3.0583333333333336</v>
      </c>
    </row>
    <row r="51" spans="3:7" ht="15">
      <c r="C51" s="212" t="s">
        <v>413</v>
      </c>
      <c r="D51" s="215">
        <v>112</v>
      </c>
      <c r="E51" s="209">
        <v>6</v>
      </c>
      <c r="F51" s="216">
        <f t="shared" si="1"/>
        <v>18.666666666666668</v>
      </c>
    </row>
    <row r="52" spans="3:7" ht="15">
      <c r="C52" s="212" t="s">
        <v>417</v>
      </c>
      <c r="D52" s="215">
        <v>31.94</v>
      </c>
      <c r="E52" s="209">
        <v>6</v>
      </c>
      <c r="F52" s="216">
        <f t="shared" si="1"/>
        <v>5.3233333333333333</v>
      </c>
    </row>
    <row r="53" spans="3:7" ht="15">
      <c r="C53" s="212" t="s">
        <v>422</v>
      </c>
      <c r="D53" s="215">
        <v>27.67</v>
      </c>
      <c r="E53" s="209">
        <v>6</v>
      </c>
      <c r="F53" s="216">
        <f t="shared" si="1"/>
        <v>4.6116666666666672</v>
      </c>
    </row>
    <row r="54" spans="3:7" ht="13.5" thickBot="1">
      <c r="F54" s="165"/>
    </row>
    <row r="55" spans="3:7" ht="26.25" thickBot="1">
      <c r="C55" s="201" t="s">
        <v>138</v>
      </c>
      <c r="D55" s="200" t="s">
        <v>21</v>
      </c>
      <c r="E55" s="200" t="s">
        <v>137</v>
      </c>
      <c r="F55" s="200" t="s">
        <v>202</v>
      </c>
      <c r="G55" s="202" t="s">
        <v>201</v>
      </c>
    </row>
    <row r="56" spans="3:7" ht="15">
      <c r="C56" s="203" t="s">
        <v>158</v>
      </c>
      <c r="D56" s="204">
        <f>18*20</f>
        <v>360</v>
      </c>
      <c r="E56" s="205">
        <v>12</v>
      </c>
      <c r="F56" s="205">
        <v>20</v>
      </c>
      <c r="G56" s="206">
        <f>IF(D56&gt;0,D56/E56/F56,0)</f>
        <v>1.5</v>
      </c>
    </row>
    <row r="57" spans="3:7" ht="15">
      <c r="C57" s="207" t="s">
        <v>152</v>
      </c>
      <c r="D57" s="208">
        <v>5</v>
      </c>
      <c r="E57" s="209">
        <v>2</v>
      </c>
      <c r="F57" s="209">
        <v>20</v>
      </c>
      <c r="G57" s="210">
        <f t="shared" ref="G57:G77" si="2">IF(D57&gt;0,D57/E57/F57,0)</f>
        <v>0.125</v>
      </c>
    </row>
    <row r="58" spans="3:7" ht="15">
      <c r="C58" s="207" t="s">
        <v>141</v>
      </c>
      <c r="D58" s="208">
        <v>1560</v>
      </c>
      <c r="E58" s="209">
        <v>12</v>
      </c>
      <c r="F58" s="209">
        <v>20</v>
      </c>
      <c r="G58" s="210">
        <f t="shared" si="2"/>
        <v>6.5</v>
      </c>
    </row>
    <row r="59" spans="3:7" ht="15">
      <c r="C59" s="207" t="s">
        <v>151</v>
      </c>
      <c r="D59" s="208">
        <v>450</v>
      </c>
      <c r="E59" s="209">
        <v>24</v>
      </c>
      <c r="F59" s="209">
        <v>20</v>
      </c>
      <c r="G59" s="210">
        <f t="shared" si="2"/>
        <v>0.9375</v>
      </c>
    </row>
    <row r="60" spans="3:7" ht="15">
      <c r="C60" s="207" t="s">
        <v>140</v>
      </c>
      <c r="D60" s="208">
        <v>35.5</v>
      </c>
      <c r="E60" s="209">
        <v>12</v>
      </c>
      <c r="F60" s="209">
        <v>20</v>
      </c>
      <c r="G60" s="210">
        <f t="shared" si="2"/>
        <v>0.14791666666666667</v>
      </c>
    </row>
    <row r="61" spans="3:7" ht="15">
      <c r="C61" s="207" t="s">
        <v>200</v>
      </c>
      <c r="D61" s="208">
        <v>900</v>
      </c>
      <c r="E61" s="209">
        <v>12</v>
      </c>
      <c r="F61" s="209">
        <v>20</v>
      </c>
      <c r="G61" s="210">
        <f t="shared" si="2"/>
        <v>3.75</v>
      </c>
    </row>
    <row r="62" spans="3:7" ht="15">
      <c r="C62" s="207" t="s">
        <v>157</v>
      </c>
      <c r="D62" s="208">
        <v>5</v>
      </c>
      <c r="E62" s="209">
        <v>1</v>
      </c>
      <c r="F62" s="209">
        <v>20</v>
      </c>
      <c r="G62" s="210">
        <f t="shared" si="2"/>
        <v>0.25</v>
      </c>
    </row>
    <row r="63" spans="3:7" ht="15">
      <c r="C63" s="207" t="s">
        <v>146</v>
      </c>
      <c r="D63" s="208">
        <v>75</v>
      </c>
      <c r="E63" s="209">
        <v>6</v>
      </c>
      <c r="F63" s="209">
        <v>20</v>
      </c>
      <c r="G63" s="210">
        <f t="shared" si="2"/>
        <v>0.625</v>
      </c>
    </row>
    <row r="64" spans="3:7" ht="15">
      <c r="C64" s="207" t="s">
        <v>147</v>
      </c>
      <c r="D64" s="208">
        <v>78</v>
      </c>
      <c r="E64" s="209">
        <v>6</v>
      </c>
      <c r="F64" s="209">
        <v>20</v>
      </c>
      <c r="G64" s="210">
        <f t="shared" si="2"/>
        <v>0.65</v>
      </c>
    </row>
    <row r="65" spans="3:7" ht="15">
      <c r="C65" s="207" t="s">
        <v>142</v>
      </c>
      <c r="D65" s="208">
        <v>447</v>
      </c>
      <c r="E65" s="209">
        <v>12</v>
      </c>
      <c r="F65" s="209">
        <v>20</v>
      </c>
      <c r="G65" s="210">
        <f t="shared" si="2"/>
        <v>1.8625</v>
      </c>
    </row>
    <row r="66" spans="3:7" ht="15">
      <c r="C66" s="207" t="s">
        <v>153</v>
      </c>
      <c r="D66" s="208">
        <v>102</v>
      </c>
      <c r="E66" s="209">
        <v>12</v>
      </c>
      <c r="F66" s="209">
        <v>20</v>
      </c>
      <c r="G66" s="210">
        <f t="shared" si="2"/>
        <v>0.42499999999999999</v>
      </c>
    </row>
    <row r="67" spans="3:7" ht="15">
      <c r="C67" s="207" t="s">
        <v>154</v>
      </c>
      <c r="D67" s="208">
        <v>27</v>
      </c>
      <c r="E67" s="209">
        <v>6</v>
      </c>
      <c r="F67" s="209">
        <v>20</v>
      </c>
      <c r="G67" s="210">
        <f t="shared" si="2"/>
        <v>0.22500000000000001</v>
      </c>
    </row>
    <row r="68" spans="3:7" ht="15">
      <c r="C68" s="207" t="s">
        <v>149</v>
      </c>
      <c r="D68" s="208">
        <v>300</v>
      </c>
      <c r="E68" s="209">
        <v>12</v>
      </c>
      <c r="F68" s="209">
        <v>20</v>
      </c>
      <c r="G68" s="210">
        <f t="shared" si="2"/>
        <v>1.25</v>
      </c>
    </row>
    <row r="69" spans="3:7" ht="15">
      <c r="C69" s="207" t="s">
        <v>156</v>
      </c>
      <c r="D69" s="208">
        <v>298</v>
      </c>
      <c r="E69" s="209">
        <v>12</v>
      </c>
      <c r="F69" s="209">
        <v>20</v>
      </c>
      <c r="G69" s="210">
        <f t="shared" si="2"/>
        <v>1.2416666666666667</v>
      </c>
    </row>
    <row r="70" spans="3:7" ht="15">
      <c r="C70" s="207" t="s">
        <v>143</v>
      </c>
      <c r="D70" s="208">
        <v>8.6999999999999993</v>
      </c>
      <c r="E70" s="209">
        <v>1</v>
      </c>
      <c r="F70" s="209">
        <v>20</v>
      </c>
      <c r="G70" s="210">
        <f t="shared" si="2"/>
        <v>0.43499999999999994</v>
      </c>
    </row>
    <row r="71" spans="3:7" ht="15">
      <c r="C71" s="207" t="s">
        <v>139</v>
      </c>
      <c r="D71" s="208">
        <v>243</v>
      </c>
      <c r="E71" s="209">
        <v>12</v>
      </c>
      <c r="F71" s="209">
        <v>20</v>
      </c>
      <c r="G71" s="210">
        <f t="shared" si="2"/>
        <v>1.0125</v>
      </c>
    </row>
    <row r="72" spans="3:7" ht="15">
      <c r="C72" s="207" t="s">
        <v>148</v>
      </c>
      <c r="D72" s="208">
        <v>96</v>
      </c>
      <c r="E72" s="209">
        <v>12</v>
      </c>
      <c r="F72" s="209">
        <v>20</v>
      </c>
      <c r="G72" s="210">
        <f t="shared" si="2"/>
        <v>0.4</v>
      </c>
    </row>
    <row r="73" spans="3:7" ht="15">
      <c r="C73" s="207" t="s">
        <v>159</v>
      </c>
      <c r="D73" s="208">
        <v>430</v>
      </c>
      <c r="E73" s="209">
        <v>12</v>
      </c>
      <c r="F73" s="209">
        <v>20</v>
      </c>
      <c r="G73" s="210">
        <f t="shared" si="2"/>
        <v>1.7916666666666667</v>
      </c>
    </row>
    <row r="74" spans="3:7" ht="15">
      <c r="C74" s="207" t="s">
        <v>150</v>
      </c>
      <c r="D74" s="208">
        <v>137</v>
      </c>
      <c r="E74" s="209">
        <v>12</v>
      </c>
      <c r="F74" s="209">
        <v>20</v>
      </c>
      <c r="G74" s="210">
        <f t="shared" si="2"/>
        <v>0.5708333333333333</v>
      </c>
    </row>
    <row r="75" spans="3:7" ht="15">
      <c r="C75" s="207" t="s">
        <v>144</v>
      </c>
      <c r="D75" s="208">
        <v>16.5</v>
      </c>
      <c r="E75" s="209">
        <v>1</v>
      </c>
      <c r="F75" s="209">
        <v>20</v>
      </c>
      <c r="G75" s="210">
        <f t="shared" si="2"/>
        <v>0.82499999999999996</v>
      </c>
    </row>
    <row r="76" spans="3:7" ht="15">
      <c r="C76" s="207" t="s">
        <v>145</v>
      </c>
      <c r="D76" s="208">
        <v>950</v>
      </c>
      <c r="E76" s="209">
        <v>12</v>
      </c>
      <c r="F76" s="209">
        <v>20</v>
      </c>
      <c r="G76" s="210">
        <f t="shared" si="2"/>
        <v>3.9583333333333335</v>
      </c>
    </row>
    <row r="77" spans="3:7" ht="15">
      <c r="C77" s="207" t="s">
        <v>155</v>
      </c>
      <c r="D77" s="208">
        <v>187</v>
      </c>
      <c r="E77" s="209">
        <v>6</v>
      </c>
      <c r="F77" s="209">
        <v>20</v>
      </c>
      <c r="G77" s="210">
        <f t="shared" si="2"/>
        <v>1.5583333333333333</v>
      </c>
    </row>
  </sheetData>
  <sortState ref="C52:G73">
    <sortCondition ref="C52:C73"/>
  </sortState>
  <mergeCells count="9">
    <mergeCell ref="C33:C34"/>
    <mergeCell ref="D33:D34"/>
    <mergeCell ref="E33:E34"/>
    <mergeCell ref="F33:F34"/>
    <mergeCell ref="C2:D2"/>
    <mergeCell ref="C4:C5"/>
    <mergeCell ref="F4:F5"/>
    <mergeCell ref="E4:E5"/>
    <mergeCell ref="D4:D5"/>
  </mergeCells>
  <pageMargins left="0.25" right="0.25" top="0.75" bottom="0.75" header="0.3" footer="0.3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H105"/>
  <sheetViews>
    <sheetView showGridLines="0" view="pageBreakPreview" zoomScale="115" zoomScaleNormal="85" zoomScaleSheetLayoutView="115" workbookViewId="0">
      <selection activeCell="C78" sqref="C78"/>
    </sheetView>
  </sheetViews>
  <sheetFormatPr defaultRowHeight="12.75"/>
  <cols>
    <col min="1" max="1" width="1.5703125" style="165" customWidth="1"/>
    <col min="2" max="2" width="57.85546875" style="165" customWidth="1"/>
    <col min="3" max="3" width="17.7109375" style="172" bestFit="1" customWidth="1"/>
    <col min="4" max="4" width="15" style="165" customWidth="1"/>
    <col min="5" max="5" width="15.42578125" style="165" bestFit="1" customWidth="1"/>
    <col min="6" max="6" width="13.85546875" style="165" customWidth="1"/>
    <col min="7" max="7" width="12.42578125" style="165" customWidth="1"/>
    <col min="8" max="8" width="17.85546875" style="165" customWidth="1"/>
    <col min="9" max="9" width="10" style="165" bestFit="1" customWidth="1"/>
    <col min="10" max="10" width="18.7109375" style="165" bestFit="1" customWidth="1"/>
    <col min="11" max="11" width="9.42578125" style="165" bestFit="1" customWidth="1"/>
    <col min="12" max="12" width="9" style="165" bestFit="1" customWidth="1"/>
    <col min="13" max="13" width="11.5703125" style="165" bestFit="1" customWidth="1"/>
    <col min="14" max="14" width="12.7109375" style="165" bestFit="1" customWidth="1"/>
    <col min="15" max="250" width="9.140625" style="165"/>
    <col min="251" max="251" width="1.5703125" style="165" customWidth="1"/>
    <col min="252" max="252" width="45.42578125" style="165" customWidth="1"/>
    <col min="253" max="253" width="17.7109375" style="165" bestFit="1" customWidth="1"/>
    <col min="254" max="254" width="15" style="165" customWidth="1"/>
    <col min="255" max="255" width="15.42578125" style="165" bestFit="1" customWidth="1"/>
    <col min="256" max="256" width="13.85546875" style="165" customWidth="1"/>
    <col min="257" max="257" width="15.42578125" style="165" customWidth="1"/>
    <col min="258" max="259" width="9.7109375" style="165" customWidth="1"/>
    <col min="260" max="260" width="12.42578125" style="165" customWidth="1"/>
    <col min="261" max="261" width="12.28515625" style="165" customWidth="1"/>
    <col min="262" max="262" width="12.42578125" style="165" customWidth="1"/>
    <col min="263" max="263" width="17.85546875" style="165" customWidth="1"/>
    <col min="264" max="264" width="11.5703125" style="165" bestFit="1" customWidth="1"/>
    <col min="265" max="265" width="10" style="165" bestFit="1" customWidth="1"/>
    <col min="266" max="266" width="18.7109375" style="165" bestFit="1" customWidth="1"/>
    <col min="267" max="267" width="9.42578125" style="165" bestFit="1" customWidth="1"/>
    <col min="268" max="268" width="9" style="165" bestFit="1" customWidth="1"/>
    <col min="269" max="269" width="11.5703125" style="165" bestFit="1" customWidth="1"/>
    <col min="270" max="270" width="12.7109375" style="165" bestFit="1" customWidth="1"/>
    <col min="271" max="506" width="9.140625" style="165"/>
    <col min="507" max="507" width="1.5703125" style="165" customWidth="1"/>
    <col min="508" max="508" width="45.42578125" style="165" customWidth="1"/>
    <col min="509" max="509" width="17.7109375" style="165" bestFit="1" customWidth="1"/>
    <col min="510" max="510" width="15" style="165" customWidth="1"/>
    <col min="511" max="511" width="15.42578125" style="165" bestFit="1" customWidth="1"/>
    <col min="512" max="512" width="13.85546875" style="165" customWidth="1"/>
    <col min="513" max="513" width="15.42578125" style="165" customWidth="1"/>
    <col min="514" max="515" width="9.7109375" style="165" customWidth="1"/>
    <col min="516" max="516" width="12.42578125" style="165" customWidth="1"/>
    <col min="517" max="517" width="12.28515625" style="165" customWidth="1"/>
    <col min="518" max="518" width="12.42578125" style="165" customWidth="1"/>
    <col min="519" max="519" width="17.85546875" style="165" customWidth="1"/>
    <col min="520" max="520" width="11.5703125" style="165" bestFit="1" customWidth="1"/>
    <col min="521" max="521" width="10" style="165" bestFit="1" customWidth="1"/>
    <col min="522" max="522" width="18.7109375" style="165" bestFit="1" customWidth="1"/>
    <col min="523" max="523" width="9.42578125" style="165" bestFit="1" customWidth="1"/>
    <col min="524" max="524" width="9" style="165" bestFit="1" customWidth="1"/>
    <col min="525" max="525" width="11.5703125" style="165" bestFit="1" customWidth="1"/>
    <col min="526" max="526" width="12.7109375" style="165" bestFit="1" customWidth="1"/>
    <col min="527" max="762" width="9.140625" style="165"/>
    <col min="763" max="763" width="1.5703125" style="165" customWidth="1"/>
    <col min="764" max="764" width="45.42578125" style="165" customWidth="1"/>
    <col min="765" max="765" width="17.7109375" style="165" bestFit="1" customWidth="1"/>
    <col min="766" max="766" width="15" style="165" customWidth="1"/>
    <col min="767" max="767" width="15.42578125" style="165" bestFit="1" customWidth="1"/>
    <col min="768" max="768" width="13.85546875" style="165" customWidth="1"/>
    <col min="769" max="769" width="15.42578125" style="165" customWidth="1"/>
    <col min="770" max="771" width="9.7109375" style="165" customWidth="1"/>
    <col min="772" max="772" width="12.42578125" style="165" customWidth="1"/>
    <col min="773" max="773" width="12.28515625" style="165" customWidth="1"/>
    <col min="774" max="774" width="12.42578125" style="165" customWidth="1"/>
    <col min="775" max="775" width="17.85546875" style="165" customWidth="1"/>
    <col min="776" max="776" width="11.5703125" style="165" bestFit="1" customWidth="1"/>
    <col min="777" max="777" width="10" style="165" bestFit="1" customWidth="1"/>
    <col min="778" max="778" width="18.7109375" style="165" bestFit="1" customWidth="1"/>
    <col min="779" max="779" width="9.42578125" style="165" bestFit="1" customWidth="1"/>
    <col min="780" max="780" width="9" style="165" bestFit="1" customWidth="1"/>
    <col min="781" max="781" width="11.5703125" style="165" bestFit="1" customWidth="1"/>
    <col min="782" max="782" width="12.7109375" style="165" bestFit="1" customWidth="1"/>
    <col min="783" max="1018" width="9.140625" style="165"/>
    <col min="1019" max="1019" width="1.5703125" style="165" customWidth="1"/>
    <col min="1020" max="1020" width="45.42578125" style="165" customWidth="1"/>
    <col min="1021" max="1021" width="17.7109375" style="165" bestFit="1" customWidth="1"/>
    <col min="1022" max="1022" width="15" style="165" customWidth="1"/>
    <col min="1023" max="1023" width="15.42578125" style="165" bestFit="1" customWidth="1"/>
    <col min="1024" max="1024" width="13.85546875" style="165" customWidth="1"/>
    <col min="1025" max="1025" width="15.42578125" style="165" customWidth="1"/>
    <col min="1026" max="1027" width="9.7109375" style="165" customWidth="1"/>
    <col min="1028" max="1028" width="12.42578125" style="165" customWidth="1"/>
    <col min="1029" max="1029" width="12.28515625" style="165" customWidth="1"/>
    <col min="1030" max="1030" width="12.42578125" style="165" customWidth="1"/>
    <col min="1031" max="1031" width="17.85546875" style="165" customWidth="1"/>
    <col min="1032" max="1032" width="11.5703125" style="165" bestFit="1" customWidth="1"/>
    <col min="1033" max="1033" width="10" style="165" bestFit="1" customWidth="1"/>
    <col min="1034" max="1034" width="18.7109375" style="165" bestFit="1" customWidth="1"/>
    <col min="1035" max="1035" width="9.42578125" style="165" bestFit="1" customWidth="1"/>
    <col min="1036" max="1036" width="9" style="165" bestFit="1" customWidth="1"/>
    <col min="1037" max="1037" width="11.5703125" style="165" bestFit="1" customWidth="1"/>
    <col min="1038" max="1038" width="12.7109375" style="165" bestFit="1" customWidth="1"/>
    <col min="1039" max="1274" width="9.140625" style="165"/>
    <col min="1275" max="1275" width="1.5703125" style="165" customWidth="1"/>
    <col min="1276" max="1276" width="45.42578125" style="165" customWidth="1"/>
    <col min="1277" max="1277" width="17.7109375" style="165" bestFit="1" customWidth="1"/>
    <col min="1278" max="1278" width="15" style="165" customWidth="1"/>
    <col min="1279" max="1279" width="15.42578125" style="165" bestFit="1" customWidth="1"/>
    <col min="1280" max="1280" width="13.85546875" style="165" customWidth="1"/>
    <col min="1281" max="1281" width="15.42578125" style="165" customWidth="1"/>
    <col min="1282" max="1283" width="9.7109375" style="165" customWidth="1"/>
    <col min="1284" max="1284" width="12.42578125" style="165" customWidth="1"/>
    <col min="1285" max="1285" width="12.28515625" style="165" customWidth="1"/>
    <col min="1286" max="1286" width="12.42578125" style="165" customWidth="1"/>
    <col min="1287" max="1287" width="17.85546875" style="165" customWidth="1"/>
    <col min="1288" max="1288" width="11.5703125" style="165" bestFit="1" customWidth="1"/>
    <col min="1289" max="1289" width="10" style="165" bestFit="1" customWidth="1"/>
    <col min="1290" max="1290" width="18.7109375" style="165" bestFit="1" customWidth="1"/>
    <col min="1291" max="1291" width="9.42578125" style="165" bestFit="1" customWidth="1"/>
    <col min="1292" max="1292" width="9" style="165" bestFit="1" customWidth="1"/>
    <col min="1293" max="1293" width="11.5703125" style="165" bestFit="1" customWidth="1"/>
    <col min="1294" max="1294" width="12.7109375" style="165" bestFit="1" customWidth="1"/>
    <col min="1295" max="1530" width="9.140625" style="165"/>
    <col min="1531" max="1531" width="1.5703125" style="165" customWidth="1"/>
    <col min="1532" max="1532" width="45.42578125" style="165" customWidth="1"/>
    <col min="1533" max="1533" width="17.7109375" style="165" bestFit="1" customWidth="1"/>
    <col min="1534" max="1534" width="15" style="165" customWidth="1"/>
    <col min="1535" max="1535" width="15.42578125" style="165" bestFit="1" customWidth="1"/>
    <col min="1536" max="1536" width="13.85546875" style="165" customWidth="1"/>
    <col min="1537" max="1537" width="15.42578125" style="165" customWidth="1"/>
    <col min="1538" max="1539" width="9.7109375" style="165" customWidth="1"/>
    <col min="1540" max="1540" width="12.42578125" style="165" customWidth="1"/>
    <col min="1541" max="1541" width="12.28515625" style="165" customWidth="1"/>
    <col min="1542" max="1542" width="12.42578125" style="165" customWidth="1"/>
    <col min="1543" max="1543" width="17.85546875" style="165" customWidth="1"/>
    <col min="1544" max="1544" width="11.5703125" style="165" bestFit="1" customWidth="1"/>
    <col min="1545" max="1545" width="10" style="165" bestFit="1" customWidth="1"/>
    <col min="1546" max="1546" width="18.7109375" style="165" bestFit="1" customWidth="1"/>
    <col min="1547" max="1547" width="9.42578125" style="165" bestFit="1" customWidth="1"/>
    <col min="1548" max="1548" width="9" style="165" bestFit="1" customWidth="1"/>
    <col min="1549" max="1549" width="11.5703125" style="165" bestFit="1" customWidth="1"/>
    <col min="1550" max="1550" width="12.7109375" style="165" bestFit="1" customWidth="1"/>
    <col min="1551" max="1786" width="9.140625" style="165"/>
    <col min="1787" max="1787" width="1.5703125" style="165" customWidth="1"/>
    <col min="1788" max="1788" width="45.42578125" style="165" customWidth="1"/>
    <col min="1789" max="1789" width="17.7109375" style="165" bestFit="1" customWidth="1"/>
    <col min="1790" max="1790" width="15" style="165" customWidth="1"/>
    <col min="1791" max="1791" width="15.42578125" style="165" bestFit="1" customWidth="1"/>
    <col min="1792" max="1792" width="13.85546875" style="165" customWidth="1"/>
    <col min="1793" max="1793" width="15.42578125" style="165" customWidth="1"/>
    <col min="1794" max="1795" width="9.7109375" style="165" customWidth="1"/>
    <col min="1796" max="1796" width="12.42578125" style="165" customWidth="1"/>
    <col min="1797" max="1797" width="12.28515625" style="165" customWidth="1"/>
    <col min="1798" max="1798" width="12.42578125" style="165" customWidth="1"/>
    <col min="1799" max="1799" width="17.85546875" style="165" customWidth="1"/>
    <col min="1800" max="1800" width="11.5703125" style="165" bestFit="1" customWidth="1"/>
    <col min="1801" max="1801" width="10" style="165" bestFit="1" customWidth="1"/>
    <col min="1802" max="1802" width="18.7109375" style="165" bestFit="1" customWidth="1"/>
    <col min="1803" max="1803" width="9.42578125" style="165" bestFit="1" customWidth="1"/>
    <col min="1804" max="1804" width="9" style="165" bestFit="1" customWidth="1"/>
    <col min="1805" max="1805" width="11.5703125" style="165" bestFit="1" customWidth="1"/>
    <col min="1806" max="1806" width="12.7109375" style="165" bestFit="1" customWidth="1"/>
    <col min="1807" max="2042" width="9.140625" style="165"/>
    <col min="2043" max="2043" width="1.5703125" style="165" customWidth="1"/>
    <col min="2044" max="2044" width="45.42578125" style="165" customWidth="1"/>
    <col min="2045" max="2045" width="17.7109375" style="165" bestFit="1" customWidth="1"/>
    <col min="2046" max="2046" width="15" style="165" customWidth="1"/>
    <col min="2047" max="2047" width="15.42578125" style="165" bestFit="1" customWidth="1"/>
    <col min="2048" max="2048" width="13.85546875" style="165" customWidth="1"/>
    <col min="2049" max="2049" width="15.42578125" style="165" customWidth="1"/>
    <col min="2050" max="2051" width="9.7109375" style="165" customWidth="1"/>
    <col min="2052" max="2052" width="12.42578125" style="165" customWidth="1"/>
    <col min="2053" max="2053" width="12.28515625" style="165" customWidth="1"/>
    <col min="2054" max="2054" width="12.42578125" style="165" customWidth="1"/>
    <col min="2055" max="2055" width="17.85546875" style="165" customWidth="1"/>
    <col min="2056" max="2056" width="11.5703125" style="165" bestFit="1" customWidth="1"/>
    <col min="2057" max="2057" width="10" style="165" bestFit="1" customWidth="1"/>
    <col min="2058" max="2058" width="18.7109375" style="165" bestFit="1" customWidth="1"/>
    <col min="2059" max="2059" width="9.42578125" style="165" bestFit="1" customWidth="1"/>
    <col min="2060" max="2060" width="9" style="165" bestFit="1" customWidth="1"/>
    <col min="2061" max="2061" width="11.5703125" style="165" bestFit="1" customWidth="1"/>
    <col min="2062" max="2062" width="12.7109375" style="165" bestFit="1" customWidth="1"/>
    <col min="2063" max="2298" width="9.140625" style="165"/>
    <col min="2299" max="2299" width="1.5703125" style="165" customWidth="1"/>
    <col min="2300" max="2300" width="45.42578125" style="165" customWidth="1"/>
    <col min="2301" max="2301" width="17.7109375" style="165" bestFit="1" customWidth="1"/>
    <col min="2302" max="2302" width="15" style="165" customWidth="1"/>
    <col min="2303" max="2303" width="15.42578125" style="165" bestFit="1" customWidth="1"/>
    <col min="2304" max="2304" width="13.85546875" style="165" customWidth="1"/>
    <col min="2305" max="2305" width="15.42578125" style="165" customWidth="1"/>
    <col min="2306" max="2307" width="9.7109375" style="165" customWidth="1"/>
    <col min="2308" max="2308" width="12.42578125" style="165" customWidth="1"/>
    <col min="2309" max="2309" width="12.28515625" style="165" customWidth="1"/>
    <col min="2310" max="2310" width="12.42578125" style="165" customWidth="1"/>
    <col min="2311" max="2311" width="17.85546875" style="165" customWidth="1"/>
    <col min="2312" max="2312" width="11.5703125" style="165" bestFit="1" customWidth="1"/>
    <col min="2313" max="2313" width="10" style="165" bestFit="1" customWidth="1"/>
    <col min="2314" max="2314" width="18.7109375" style="165" bestFit="1" customWidth="1"/>
    <col min="2315" max="2315" width="9.42578125" style="165" bestFit="1" customWidth="1"/>
    <col min="2316" max="2316" width="9" style="165" bestFit="1" customWidth="1"/>
    <col min="2317" max="2317" width="11.5703125" style="165" bestFit="1" customWidth="1"/>
    <col min="2318" max="2318" width="12.7109375" style="165" bestFit="1" customWidth="1"/>
    <col min="2319" max="2554" width="9.140625" style="165"/>
    <col min="2555" max="2555" width="1.5703125" style="165" customWidth="1"/>
    <col min="2556" max="2556" width="45.42578125" style="165" customWidth="1"/>
    <col min="2557" max="2557" width="17.7109375" style="165" bestFit="1" customWidth="1"/>
    <col min="2558" max="2558" width="15" style="165" customWidth="1"/>
    <col min="2559" max="2559" width="15.42578125" style="165" bestFit="1" customWidth="1"/>
    <col min="2560" max="2560" width="13.85546875" style="165" customWidth="1"/>
    <col min="2561" max="2561" width="15.42578125" style="165" customWidth="1"/>
    <col min="2562" max="2563" width="9.7109375" style="165" customWidth="1"/>
    <col min="2564" max="2564" width="12.42578125" style="165" customWidth="1"/>
    <col min="2565" max="2565" width="12.28515625" style="165" customWidth="1"/>
    <col min="2566" max="2566" width="12.42578125" style="165" customWidth="1"/>
    <col min="2567" max="2567" width="17.85546875" style="165" customWidth="1"/>
    <col min="2568" max="2568" width="11.5703125" style="165" bestFit="1" customWidth="1"/>
    <col min="2569" max="2569" width="10" style="165" bestFit="1" customWidth="1"/>
    <col min="2570" max="2570" width="18.7109375" style="165" bestFit="1" customWidth="1"/>
    <col min="2571" max="2571" width="9.42578125" style="165" bestFit="1" customWidth="1"/>
    <col min="2572" max="2572" width="9" style="165" bestFit="1" customWidth="1"/>
    <col min="2573" max="2573" width="11.5703125" style="165" bestFit="1" customWidth="1"/>
    <col min="2574" max="2574" width="12.7109375" style="165" bestFit="1" customWidth="1"/>
    <col min="2575" max="2810" width="9.140625" style="165"/>
    <col min="2811" max="2811" width="1.5703125" style="165" customWidth="1"/>
    <col min="2812" max="2812" width="45.42578125" style="165" customWidth="1"/>
    <col min="2813" max="2813" width="17.7109375" style="165" bestFit="1" customWidth="1"/>
    <col min="2814" max="2814" width="15" style="165" customWidth="1"/>
    <col min="2815" max="2815" width="15.42578125" style="165" bestFit="1" customWidth="1"/>
    <col min="2816" max="2816" width="13.85546875" style="165" customWidth="1"/>
    <col min="2817" max="2817" width="15.42578125" style="165" customWidth="1"/>
    <col min="2818" max="2819" width="9.7109375" style="165" customWidth="1"/>
    <col min="2820" max="2820" width="12.42578125" style="165" customWidth="1"/>
    <col min="2821" max="2821" width="12.28515625" style="165" customWidth="1"/>
    <col min="2822" max="2822" width="12.42578125" style="165" customWidth="1"/>
    <col min="2823" max="2823" width="17.85546875" style="165" customWidth="1"/>
    <col min="2824" max="2824" width="11.5703125" style="165" bestFit="1" customWidth="1"/>
    <col min="2825" max="2825" width="10" style="165" bestFit="1" customWidth="1"/>
    <col min="2826" max="2826" width="18.7109375" style="165" bestFit="1" customWidth="1"/>
    <col min="2827" max="2827" width="9.42578125" style="165" bestFit="1" customWidth="1"/>
    <col min="2828" max="2828" width="9" style="165" bestFit="1" customWidth="1"/>
    <col min="2829" max="2829" width="11.5703125" style="165" bestFit="1" customWidth="1"/>
    <col min="2830" max="2830" width="12.7109375" style="165" bestFit="1" customWidth="1"/>
    <col min="2831" max="3066" width="9.140625" style="165"/>
    <col min="3067" max="3067" width="1.5703125" style="165" customWidth="1"/>
    <col min="3068" max="3068" width="45.42578125" style="165" customWidth="1"/>
    <col min="3069" max="3069" width="17.7109375" style="165" bestFit="1" customWidth="1"/>
    <col min="3070" max="3070" width="15" style="165" customWidth="1"/>
    <col min="3071" max="3071" width="15.42578125" style="165" bestFit="1" customWidth="1"/>
    <col min="3072" max="3072" width="13.85546875" style="165" customWidth="1"/>
    <col min="3073" max="3073" width="15.42578125" style="165" customWidth="1"/>
    <col min="3074" max="3075" width="9.7109375" style="165" customWidth="1"/>
    <col min="3076" max="3076" width="12.42578125" style="165" customWidth="1"/>
    <col min="3077" max="3077" width="12.28515625" style="165" customWidth="1"/>
    <col min="3078" max="3078" width="12.42578125" style="165" customWidth="1"/>
    <col min="3079" max="3079" width="17.85546875" style="165" customWidth="1"/>
    <col min="3080" max="3080" width="11.5703125" style="165" bestFit="1" customWidth="1"/>
    <col min="3081" max="3081" width="10" style="165" bestFit="1" customWidth="1"/>
    <col min="3082" max="3082" width="18.7109375" style="165" bestFit="1" customWidth="1"/>
    <col min="3083" max="3083" width="9.42578125" style="165" bestFit="1" customWidth="1"/>
    <col min="3084" max="3084" width="9" style="165" bestFit="1" customWidth="1"/>
    <col min="3085" max="3085" width="11.5703125" style="165" bestFit="1" customWidth="1"/>
    <col min="3086" max="3086" width="12.7109375" style="165" bestFit="1" customWidth="1"/>
    <col min="3087" max="3322" width="9.140625" style="165"/>
    <col min="3323" max="3323" width="1.5703125" style="165" customWidth="1"/>
    <col min="3324" max="3324" width="45.42578125" style="165" customWidth="1"/>
    <col min="3325" max="3325" width="17.7109375" style="165" bestFit="1" customWidth="1"/>
    <col min="3326" max="3326" width="15" style="165" customWidth="1"/>
    <col min="3327" max="3327" width="15.42578125" style="165" bestFit="1" customWidth="1"/>
    <col min="3328" max="3328" width="13.85546875" style="165" customWidth="1"/>
    <col min="3329" max="3329" width="15.42578125" style="165" customWidth="1"/>
    <col min="3330" max="3331" width="9.7109375" style="165" customWidth="1"/>
    <col min="3332" max="3332" width="12.42578125" style="165" customWidth="1"/>
    <col min="3333" max="3333" width="12.28515625" style="165" customWidth="1"/>
    <col min="3334" max="3334" width="12.42578125" style="165" customWidth="1"/>
    <col min="3335" max="3335" width="17.85546875" style="165" customWidth="1"/>
    <col min="3336" max="3336" width="11.5703125" style="165" bestFit="1" customWidth="1"/>
    <col min="3337" max="3337" width="10" style="165" bestFit="1" customWidth="1"/>
    <col min="3338" max="3338" width="18.7109375" style="165" bestFit="1" customWidth="1"/>
    <col min="3339" max="3339" width="9.42578125" style="165" bestFit="1" customWidth="1"/>
    <col min="3340" max="3340" width="9" style="165" bestFit="1" customWidth="1"/>
    <col min="3341" max="3341" width="11.5703125" style="165" bestFit="1" customWidth="1"/>
    <col min="3342" max="3342" width="12.7109375" style="165" bestFit="1" customWidth="1"/>
    <col min="3343" max="3578" width="9.140625" style="165"/>
    <col min="3579" max="3579" width="1.5703125" style="165" customWidth="1"/>
    <col min="3580" max="3580" width="45.42578125" style="165" customWidth="1"/>
    <col min="3581" max="3581" width="17.7109375" style="165" bestFit="1" customWidth="1"/>
    <col min="3582" max="3582" width="15" style="165" customWidth="1"/>
    <col min="3583" max="3583" width="15.42578125" style="165" bestFit="1" customWidth="1"/>
    <col min="3584" max="3584" width="13.85546875" style="165" customWidth="1"/>
    <col min="3585" max="3585" width="15.42578125" style="165" customWidth="1"/>
    <col min="3586" max="3587" width="9.7109375" style="165" customWidth="1"/>
    <col min="3588" max="3588" width="12.42578125" style="165" customWidth="1"/>
    <col min="3589" max="3589" width="12.28515625" style="165" customWidth="1"/>
    <col min="3590" max="3590" width="12.42578125" style="165" customWidth="1"/>
    <col min="3591" max="3591" width="17.85546875" style="165" customWidth="1"/>
    <col min="3592" max="3592" width="11.5703125" style="165" bestFit="1" customWidth="1"/>
    <col min="3593" max="3593" width="10" style="165" bestFit="1" customWidth="1"/>
    <col min="3594" max="3594" width="18.7109375" style="165" bestFit="1" customWidth="1"/>
    <col min="3595" max="3595" width="9.42578125" style="165" bestFit="1" customWidth="1"/>
    <col min="3596" max="3596" width="9" style="165" bestFit="1" customWidth="1"/>
    <col min="3597" max="3597" width="11.5703125" style="165" bestFit="1" customWidth="1"/>
    <col min="3598" max="3598" width="12.7109375" style="165" bestFit="1" customWidth="1"/>
    <col min="3599" max="3834" width="9.140625" style="165"/>
    <col min="3835" max="3835" width="1.5703125" style="165" customWidth="1"/>
    <col min="3836" max="3836" width="45.42578125" style="165" customWidth="1"/>
    <col min="3837" max="3837" width="17.7109375" style="165" bestFit="1" customWidth="1"/>
    <col min="3838" max="3838" width="15" style="165" customWidth="1"/>
    <col min="3839" max="3839" width="15.42578125" style="165" bestFit="1" customWidth="1"/>
    <col min="3840" max="3840" width="13.85546875" style="165" customWidth="1"/>
    <col min="3841" max="3841" width="15.42578125" style="165" customWidth="1"/>
    <col min="3842" max="3843" width="9.7109375" style="165" customWidth="1"/>
    <col min="3844" max="3844" width="12.42578125" style="165" customWidth="1"/>
    <col min="3845" max="3845" width="12.28515625" style="165" customWidth="1"/>
    <col min="3846" max="3846" width="12.42578125" style="165" customWidth="1"/>
    <col min="3847" max="3847" width="17.85546875" style="165" customWidth="1"/>
    <col min="3848" max="3848" width="11.5703125" style="165" bestFit="1" customWidth="1"/>
    <col min="3849" max="3849" width="10" style="165" bestFit="1" customWidth="1"/>
    <col min="3850" max="3850" width="18.7109375" style="165" bestFit="1" customWidth="1"/>
    <col min="3851" max="3851" width="9.42578125" style="165" bestFit="1" customWidth="1"/>
    <col min="3852" max="3852" width="9" style="165" bestFit="1" customWidth="1"/>
    <col min="3853" max="3853" width="11.5703125" style="165" bestFit="1" customWidth="1"/>
    <col min="3854" max="3854" width="12.7109375" style="165" bestFit="1" customWidth="1"/>
    <col min="3855" max="4090" width="9.140625" style="165"/>
    <col min="4091" max="4091" width="1.5703125" style="165" customWidth="1"/>
    <col min="4092" max="4092" width="45.42578125" style="165" customWidth="1"/>
    <col min="4093" max="4093" width="17.7109375" style="165" bestFit="1" customWidth="1"/>
    <col min="4094" max="4094" width="15" style="165" customWidth="1"/>
    <col min="4095" max="4095" width="15.42578125" style="165" bestFit="1" customWidth="1"/>
    <col min="4096" max="4096" width="13.85546875" style="165" customWidth="1"/>
    <col min="4097" max="4097" width="15.42578125" style="165" customWidth="1"/>
    <col min="4098" max="4099" width="9.7109375" style="165" customWidth="1"/>
    <col min="4100" max="4100" width="12.42578125" style="165" customWidth="1"/>
    <col min="4101" max="4101" width="12.28515625" style="165" customWidth="1"/>
    <col min="4102" max="4102" width="12.42578125" style="165" customWidth="1"/>
    <col min="4103" max="4103" width="17.85546875" style="165" customWidth="1"/>
    <col min="4104" max="4104" width="11.5703125" style="165" bestFit="1" customWidth="1"/>
    <col min="4105" max="4105" width="10" style="165" bestFit="1" customWidth="1"/>
    <col min="4106" max="4106" width="18.7109375" style="165" bestFit="1" customWidth="1"/>
    <col min="4107" max="4107" width="9.42578125" style="165" bestFit="1" customWidth="1"/>
    <col min="4108" max="4108" width="9" style="165" bestFit="1" customWidth="1"/>
    <col min="4109" max="4109" width="11.5703125" style="165" bestFit="1" customWidth="1"/>
    <col min="4110" max="4110" width="12.7109375" style="165" bestFit="1" customWidth="1"/>
    <col min="4111" max="4346" width="9.140625" style="165"/>
    <col min="4347" max="4347" width="1.5703125" style="165" customWidth="1"/>
    <col min="4348" max="4348" width="45.42578125" style="165" customWidth="1"/>
    <col min="4349" max="4349" width="17.7109375" style="165" bestFit="1" customWidth="1"/>
    <col min="4350" max="4350" width="15" style="165" customWidth="1"/>
    <col min="4351" max="4351" width="15.42578125" style="165" bestFit="1" customWidth="1"/>
    <col min="4352" max="4352" width="13.85546875" style="165" customWidth="1"/>
    <col min="4353" max="4353" width="15.42578125" style="165" customWidth="1"/>
    <col min="4354" max="4355" width="9.7109375" style="165" customWidth="1"/>
    <col min="4356" max="4356" width="12.42578125" style="165" customWidth="1"/>
    <col min="4357" max="4357" width="12.28515625" style="165" customWidth="1"/>
    <col min="4358" max="4358" width="12.42578125" style="165" customWidth="1"/>
    <col min="4359" max="4359" width="17.85546875" style="165" customWidth="1"/>
    <col min="4360" max="4360" width="11.5703125" style="165" bestFit="1" customWidth="1"/>
    <col min="4361" max="4361" width="10" style="165" bestFit="1" customWidth="1"/>
    <col min="4362" max="4362" width="18.7109375" style="165" bestFit="1" customWidth="1"/>
    <col min="4363" max="4363" width="9.42578125" style="165" bestFit="1" customWidth="1"/>
    <col min="4364" max="4364" width="9" style="165" bestFit="1" customWidth="1"/>
    <col min="4365" max="4365" width="11.5703125" style="165" bestFit="1" customWidth="1"/>
    <col min="4366" max="4366" width="12.7109375" style="165" bestFit="1" customWidth="1"/>
    <col min="4367" max="4602" width="9.140625" style="165"/>
    <col min="4603" max="4603" width="1.5703125" style="165" customWidth="1"/>
    <col min="4604" max="4604" width="45.42578125" style="165" customWidth="1"/>
    <col min="4605" max="4605" width="17.7109375" style="165" bestFit="1" customWidth="1"/>
    <col min="4606" max="4606" width="15" style="165" customWidth="1"/>
    <col min="4607" max="4607" width="15.42578125" style="165" bestFit="1" customWidth="1"/>
    <col min="4608" max="4608" width="13.85546875" style="165" customWidth="1"/>
    <col min="4609" max="4609" width="15.42578125" style="165" customWidth="1"/>
    <col min="4610" max="4611" width="9.7109375" style="165" customWidth="1"/>
    <col min="4612" max="4612" width="12.42578125" style="165" customWidth="1"/>
    <col min="4613" max="4613" width="12.28515625" style="165" customWidth="1"/>
    <col min="4614" max="4614" width="12.42578125" style="165" customWidth="1"/>
    <col min="4615" max="4615" width="17.85546875" style="165" customWidth="1"/>
    <col min="4616" max="4616" width="11.5703125" style="165" bestFit="1" customWidth="1"/>
    <col min="4617" max="4617" width="10" style="165" bestFit="1" customWidth="1"/>
    <col min="4618" max="4618" width="18.7109375" style="165" bestFit="1" customWidth="1"/>
    <col min="4619" max="4619" width="9.42578125" style="165" bestFit="1" customWidth="1"/>
    <col min="4620" max="4620" width="9" style="165" bestFit="1" customWidth="1"/>
    <col min="4621" max="4621" width="11.5703125" style="165" bestFit="1" customWidth="1"/>
    <col min="4622" max="4622" width="12.7109375" style="165" bestFit="1" customWidth="1"/>
    <col min="4623" max="4858" width="9.140625" style="165"/>
    <col min="4859" max="4859" width="1.5703125" style="165" customWidth="1"/>
    <col min="4860" max="4860" width="45.42578125" style="165" customWidth="1"/>
    <col min="4861" max="4861" width="17.7109375" style="165" bestFit="1" customWidth="1"/>
    <col min="4862" max="4862" width="15" style="165" customWidth="1"/>
    <col min="4863" max="4863" width="15.42578125" style="165" bestFit="1" customWidth="1"/>
    <col min="4864" max="4864" width="13.85546875" style="165" customWidth="1"/>
    <col min="4865" max="4865" width="15.42578125" style="165" customWidth="1"/>
    <col min="4866" max="4867" width="9.7109375" style="165" customWidth="1"/>
    <col min="4868" max="4868" width="12.42578125" style="165" customWidth="1"/>
    <col min="4869" max="4869" width="12.28515625" style="165" customWidth="1"/>
    <col min="4870" max="4870" width="12.42578125" style="165" customWidth="1"/>
    <col min="4871" max="4871" width="17.85546875" style="165" customWidth="1"/>
    <col min="4872" max="4872" width="11.5703125" style="165" bestFit="1" customWidth="1"/>
    <col min="4873" max="4873" width="10" style="165" bestFit="1" customWidth="1"/>
    <col min="4874" max="4874" width="18.7109375" style="165" bestFit="1" customWidth="1"/>
    <col min="4875" max="4875" width="9.42578125" style="165" bestFit="1" customWidth="1"/>
    <col min="4876" max="4876" width="9" style="165" bestFit="1" customWidth="1"/>
    <col min="4877" max="4877" width="11.5703125" style="165" bestFit="1" customWidth="1"/>
    <col min="4878" max="4878" width="12.7109375" style="165" bestFit="1" customWidth="1"/>
    <col min="4879" max="5114" width="9.140625" style="165"/>
    <col min="5115" max="5115" width="1.5703125" style="165" customWidth="1"/>
    <col min="5116" max="5116" width="45.42578125" style="165" customWidth="1"/>
    <col min="5117" max="5117" width="17.7109375" style="165" bestFit="1" customWidth="1"/>
    <col min="5118" max="5118" width="15" style="165" customWidth="1"/>
    <col min="5119" max="5119" width="15.42578125" style="165" bestFit="1" customWidth="1"/>
    <col min="5120" max="5120" width="13.85546875" style="165" customWidth="1"/>
    <col min="5121" max="5121" width="15.42578125" style="165" customWidth="1"/>
    <col min="5122" max="5123" width="9.7109375" style="165" customWidth="1"/>
    <col min="5124" max="5124" width="12.42578125" style="165" customWidth="1"/>
    <col min="5125" max="5125" width="12.28515625" style="165" customWidth="1"/>
    <col min="5126" max="5126" width="12.42578125" style="165" customWidth="1"/>
    <col min="5127" max="5127" width="17.85546875" style="165" customWidth="1"/>
    <col min="5128" max="5128" width="11.5703125" style="165" bestFit="1" customWidth="1"/>
    <col min="5129" max="5129" width="10" style="165" bestFit="1" customWidth="1"/>
    <col min="5130" max="5130" width="18.7109375" style="165" bestFit="1" customWidth="1"/>
    <col min="5131" max="5131" width="9.42578125" style="165" bestFit="1" customWidth="1"/>
    <col min="5132" max="5132" width="9" style="165" bestFit="1" customWidth="1"/>
    <col min="5133" max="5133" width="11.5703125" style="165" bestFit="1" customWidth="1"/>
    <col min="5134" max="5134" width="12.7109375" style="165" bestFit="1" customWidth="1"/>
    <col min="5135" max="5370" width="9.140625" style="165"/>
    <col min="5371" max="5371" width="1.5703125" style="165" customWidth="1"/>
    <col min="5372" max="5372" width="45.42578125" style="165" customWidth="1"/>
    <col min="5373" max="5373" width="17.7109375" style="165" bestFit="1" customWidth="1"/>
    <col min="5374" max="5374" width="15" style="165" customWidth="1"/>
    <col min="5375" max="5375" width="15.42578125" style="165" bestFit="1" customWidth="1"/>
    <col min="5376" max="5376" width="13.85546875" style="165" customWidth="1"/>
    <col min="5377" max="5377" width="15.42578125" style="165" customWidth="1"/>
    <col min="5378" max="5379" width="9.7109375" style="165" customWidth="1"/>
    <col min="5380" max="5380" width="12.42578125" style="165" customWidth="1"/>
    <col min="5381" max="5381" width="12.28515625" style="165" customWidth="1"/>
    <col min="5382" max="5382" width="12.42578125" style="165" customWidth="1"/>
    <col min="5383" max="5383" width="17.85546875" style="165" customWidth="1"/>
    <col min="5384" max="5384" width="11.5703125" style="165" bestFit="1" customWidth="1"/>
    <col min="5385" max="5385" width="10" style="165" bestFit="1" customWidth="1"/>
    <col min="5386" max="5386" width="18.7109375" style="165" bestFit="1" customWidth="1"/>
    <col min="5387" max="5387" width="9.42578125" style="165" bestFit="1" customWidth="1"/>
    <col min="5388" max="5388" width="9" style="165" bestFit="1" customWidth="1"/>
    <col min="5389" max="5389" width="11.5703125" style="165" bestFit="1" customWidth="1"/>
    <col min="5390" max="5390" width="12.7109375" style="165" bestFit="1" customWidth="1"/>
    <col min="5391" max="5626" width="9.140625" style="165"/>
    <col min="5627" max="5627" width="1.5703125" style="165" customWidth="1"/>
    <col min="5628" max="5628" width="45.42578125" style="165" customWidth="1"/>
    <col min="5629" max="5629" width="17.7109375" style="165" bestFit="1" customWidth="1"/>
    <col min="5630" max="5630" width="15" style="165" customWidth="1"/>
    <col min="5631" max="5631" width="15.42578125" style="165" bestFit="1" customWidth="1"/>
    <col min="5632" max="5632" width="13.85546875" style="165" customWidth="1"/>
    <col min="5633" max="5633" width="15.42578125" style="165" customWidth="1"/>
    <col min="5634" max="5635" width="9.7109375" style="165" customWidth="1"/>
    <col min="5636" max="5636" width="12.42578125" style="165" customWidth="1"/>
    <col min="5637" max="5637" width="12.28515625" style="165" customWidth="1"/>
    <col min="5638" max="5638" width="12.42578125" style="165" customWidth="1"/>
    <col min="5639" max="5639" width="17.85546875" style="165" customWidth="1"/>
    <col min="5640" max="5640" width="11.5703125" style="165" bestFit="1" customWidth="1"/>
    <col min="5641" max="5641" width="10" style="165" bestFit="1" customWidth="1"/>
    <col min="5642" max="5642" width="18.7109375" style="165" bestFit="1" customWidth="1"/>
    <col min="5643" max="5643" width="9.42578125" style="165" bestFit="1" customWidth="1"/>
    <col min="5644" max="5644" width="9" style="165" bestFit="1" customWidth="1"/>
    <col min="5645" max="5645" width="11.5703125" style="165" bestFit="1" customWidth="1"/>
    <col min="5646" max="5646" width="12.7109375" style="165" bestFit="1" customWidth="1"/>
    <col min="5647" max="5882" width="9.140625" style="165"/>
    <col min="5883" max="5883" width="1.5703125" style="165" customWidth="1"/>
    <col min="5884" max="5884" width="45.42578125" style="165" customWidth="1"/>
    <col min="5885" max="5885" width="17.7109375" style="165" bestFit="1" customWidth="1"/>
    <col min="5886" max="5886" width="15" style="165" customWidth="1"/>
    <col min="5887" max="5887" width="15.42578125" style="165" bestFit="1" customWidth="1"/>
    <col min="5888" max="5888" width="13.85546875" style="165" customWidth="1"/>
    <col min="5889" max="5889" width="15.42578125" style="165" customWidth="1"/>
    <col min="5890" max="5891" width="9.7109375" style="165" customWidth="1"/>
    <col min="5892" max="5892" width="12.42578125" style="165" customWidth="1"/>
    <col min="5893" max="5893" width="12.28515625" style="165" customWidth="1"/>
    <col min="5894" max="5894" width="12.42578125" style="165" customWidth="1"/>
    <col min="5895" max="5895" width="17.85546875" style="165" customWidth="1"/>
    <col min="5896" max="5896" width="11.5703125" style="165" bestFit="1" customWidth="1"/>
    <col min="5897" max="5897" width="10" style="165" bestFit="1" customWidth="1"/>
    <col min="5898" max="5898" width="18.7109375" style="165" bestFit="1" customWidth="1"/>
    <col min="5899" max="5899" width="9.42578125" style="165" bestFit="1" customWidth="1"/>
    <col min="5900" max="5900" width="9" style="165" bestFit="1" customWidth="1"/>
    <col min="5901" max="5901" width="11.5703125" style="165" bestFit="1" customWidth="1"/>
    <col min="5902" max="5902" width="12.7109375" style="165" bestFit="1" customWidth="1"/>
    <col min="5903" max="6138" width="9.140625" style="165"/>
    <col min="6139" max="6139" width="1.5703125" style="165" customWidth="1"/>
    <col min="6140" max="6140" width="45.42578125" style="165" customWidth="1"/>
    <col min="6141" max="6141" width="17.7109375" style="165" bestFit="1" customWidth="1"/>
    <col min="6142" max="6142" width="15" style="165" customWidth="1"/>
    <col min="6143" max="6143" width="15.42578125" style="165" bestFit="1" customWidth="1"/>
    <col min="6144" max="6144" width="13.85546875" style="165" customWidth="1"/>
    <col min="6145" max="6145" width="15.42578125" style="165" customWidth="1"/>
    <col min="6146" max="6147" width="9.7109375" style="165" customWidth="1"/>
    <col min="6148" max="6148" width="12.42578125" style="165" customWidth="1"/>
    <col min="6149" max="6149" width="12.28515625" style="165" customWidth="1"/>
    <col min="6150" max="6150" width="12.42578125" style="165" customWidth="1"/>
    <col min="6151" max="6151" width="17.85546875" style="165" customWidth="1"/>
    <col min="6152" max="6152" width="11.5703125" style="165" bestFit="1" customWidth="1"/>
    <col min="6153" max="6153" width="10" style="165" bestFit="1" customWidth="1"/>
    <col min="6154" max="6154" width="18.7109375" style="165" bestFit="1" customWidth="1"/>
    <col min="6155" max="6155" width="9.42578125" style="165" bestFit="1" customWidth="1"/>
    <col min="6156" max="6156" width="9" style="165" bestFit="1" customWidth="1"/>
    <col min="6157" max="6157" width="11.5703125" style="165" bestFit="1" customWidth="1"/>
    <col min="6158" max="6158" width="12.7109375" style="165" bestFit="1" customWidth="1"/>
    <col min="6159" max="6394" width="9.140625" style="165"/>
    <col min="6395" max="6395" width="1.5703125" style="165" customWidth="1"/>
    <col min="6396" max="6396" width="45.42578125" style="165" customWidth="1"/>
    <col min="6397" max="6397" width="17.7109375" style="165" bestFit="1" customWidth="1"/>
    <col min="6398" max="6398" width="15" style="165" customWidth="1"/>
    <col min="6399" max="6399" width="15.42578125" style="165" bestFit="1" customWidth="1"/>
    <col min="6400" max="6400" width="13.85546875" style="165" customWidth="1"/>
    <col min="6401" max="6401" width="15.42578125" style="165" customWidth="1"/>
    <col min="6402" max="6403" width="9.7109375" style="165" customWidth="1"/>
    <col min="6404" max="6404" width="12.42578125" style="165" customWidth="1"/>
    <col min="6405" max="6405" width="12.28515625" style="165" customWidth="1"/>
    <col min="6406" max="6406" width="12.42578125" style="165" customWidth="1"/>
    <col min="6407" max="6407" width="17.85546875" style="165" customWidth="1"/>
    <col min="6408" max="6408" width="11.5703125" style="165" bestFit="1" customWidth="1"/>
    <col min="6409" max="6409" width="10" style="165" bestFit="1" customWidth="1"/>
    <col min="6410" max="6410" width="18.7109375" style="165" bestFit="1" customWidth="1"/>
    <col min="6411" max="6411" width="9.42578125" style="165" bestFit="1" customWidth="1"/>
    <col min="6412" max="6412" width="9" style="165" bestFit="1" customWidth="1"/>
    <col min="6413" max="6413" width="11.5703125" style="165" bestFit="1" customWidth="1"/>
    <col min="6414" max="6414" width="12.7109375" style="165" bestFit="1" customWidth="1"/>
    <col min="6415" max="6650" width="9.140625" style="165"/>
    <col min="6651" max="6651" width="1.5703125" style="165" customWidth="1"/>
    <col min="6652" max="6652" width="45.42578125" style="165" customWidth="1"/>
    <col min="6653" max="6653" width="17.7109375" style="165" bestFit="1" customWidth="1"/>
    <col min="6654" max="6654" width="15" style="165" customWidth="1"/>
    <col min="6655" max="6655" width="15.42578125" style="165" bestFit="1" customWidth="1"/>
    <col min="6656" max="6656" width="13.85546875" style="165" customWidth="1"/>
    <col min="6657" max="6657" width="15.42578125" style="165" customWidth="1"/>
    <col min="6658" max="6659" width="9.7109375" style="165" customWidth="1"/>
    <col min="6660" max="6660" width="12.42578125" style="165" customWidth="1"/>
    <col min="6661" max="6661" width="12.28515625" style="165" customWidth="1"/>
    <col min="6662" max="6662" width="12.42578125" style="165" customWidth="1"/>
    <col min="6663" max="6663" width="17.85546875" style="165" customWidth="1"/>
    <col min="6664" max="6664" width="11.5703125" style="165" bestFit="1" customWidth="1"/>
    <col min="6665" max="6665" width="10" style="165" bestFit="1" customWidth="1"/>
    <col min="6666" max="6666" width="18.7109375" style="165" bestFit="1" customWidth="1"/>
    <col min="6667" max="6667" width="9.42578125" style="165" bestFit="1" customWidth="1"/>
    <col min="6668" max="6668" width="9" style="165" bestFit="1" customWidth="1"/>
    <col min="6669" max="6669" width="11.5703125" style="165" bestFit="1" customWidth="1"/>
    <col min="6670" max="6670" width="12.7109375" style="165" bestFit="1" customWidth="1"/>
    <col min="6671" max="6906" width="9.140625" style="165"/>
    <col min="6907" max="6907" width="1.5703125" style="165" customWidth="1"/>
    <col min="6908" max="6908" width="45.42578125" style="165" customWidth="1"/>
    <col min="6909" max="6909" width="17.7109375" style="165" bestFit="1" customWidth="1"/>
    <col min="6910" max="6910" width="15" style="165" customWidth="1"/>
    <col min="6911" max="6911" width="15.42578125" style="165" bestFit="1" customWidth="1"/>
    <col min="6912" max="6912" width="13.85546875" style="165" customWidth="1"/>
    <col min="6913" max="6913" width="15.42578125" style="165" customWidth="1"/>
    <col min="6914" max="6915" width="9.7109375" style="165" customWidth="1"/>
    <col min="6916" max="6916" width="12.42578125" style="165" customWidth="1"/>
    <col min="6917" max="6917" width="12.28515625" style="165" customWidth="1"/>
    <col min="6918" max="6918" width="12.42578125" style="165" customWidth="1"/>
    <col min="6919" max="6919" width="17.85546875" style="165" customWidth="1"/>
    <col min="6920" max="6920" width="11.5703125" style="165" bestFit="1" customWidth="1"/>
    <col min="6921" max="6921" width="10" style="165" bestFit="1" customWidth="1"/>
    <col min="6922" max="6922" width="18.7109375" style="165" bestFit="1" customWidth="1"/>
    <col min="6923" max="6923" width="9.42578125" style="165" bestFit="1" customWidth="1"/>
    <col min="6924" max="6924" width="9" style="165" bestFit="1" customWidth="1"/>
    <col min="6925" max="6925" width="11.5703125" style="165" bestFit="1" customWidth="1"/>
    <col min="6926" max="6926" width="12.7109375" style="165" bestFit="1" customWidth="1"/>
    <col min="6927" max="7162" width="9.140625" style="165"/>
    <col min="7163" max="7163" width="1.5703125" style="165" customWidth="1"/>
    <col min="7164" max="7164" width="45.42578125" style="165" customWidth="1"/>
    <col min="7165" max="7165" width="17.7109375" style="165" bestFit="1" customWidth="1"/>
    <col min="7166" max="7166" width="15" style="165" customWidth="1"/>
    <col min="7167" max="7167" width="15.42578125" style="165" bestFit="1" customWidth="1"/>
    <col min="7168" max="7168" width="13.85546875" style="165" customWidth="1"/>
    <col min="7169" max="7169" width="15.42578125" style="165" customWidth="1"/>
    <col min="7170" max="7171" width="9.7109375" style="165" customWidth="1"/>
    <col min="7172" max="7172" width="12.42578125" style="165" customWidth="1"/>
    <col min="7173" max="7173" width="12.28515625" style="165" customWidth="1"/>
    <col min="7174" max="7174" width="12.42578125" style="165" customWidth="1"/>
    <col min="7175" max="7175" width="17.85546875" style="165" customWidth="1"/>
    <col min="7176" max="7176" width="11.5703125" style="165" bestFit="1" customWidth="1"/>
    <col min="7177" max="7177" width="10" style="165" bestFit="1" customWidth="1"/>
    <col min="7178" max="7178" width="18.7109375" style="165" bestFit="1" customWidth="1"/>
    <col min="7179" max="7179" width="9.42578125" style="165" bestFit="1" customWidth="1"/>
    <col min="7180" max="7180" width="9" style="165" bestFit="1" customWidth="1"/>
    <col min="7181" max="7181" width="11.5703125" style="165" bestFit="1" customWidth="1"/>
    <col min="7182" max="7182" width="12.7109375" style="165" bestFit="1" customWidth="1"/>
    <col min="7183" max="7418" width="9.140625" style="165"/>
    <col min="7419" max="7419" width="1.5703125" style="165" customWidth="1"/>
    <col min="7420" max="7420" width="45.42578125" style="165" customWidth="1"/>
    <col min="7421" max="7421" width="17.7109375" style="165" bestFit="1" customWidth="1"/>
    <col min="7422" max="7422" width="15" style="165" customWidth="1"/>
    <col min="7423" max="7423" width="15.42578125" style="165" bestFit="1" customWidth="1"/>
    <col min="7424" max="7424" width="13.85546875" style="165" customWidth="1"/>
    <col min="7425" max="7425" width="15.42578125" style="165" customWidth="1"/>
    <col min="7426" max="7427" width="9.7109375" style="165" customWidth="1"/>
    <col min="7428" max="7428" width="12.42578125" style="165" customWidth="1"/>
    <col min="7429" max="7429" width="12.28515625" style="165" customWidth="1"/>
    <col min="7430" max="7430" width="12.42578125" style="165" customWidth="1"/>
    <col min="7431" max="7431" width="17.85546875" style="165" customWidth="1"/>
    <col min="7432" max="7432" width="11.5703125" style="165" bestFit="1" customWidth="1"/>
    <col min="7433" max="7433" width="10" style="165" bestFit="1" customWidth="1"/>
    <col min="7434" max="7434" width="18.7109375" style="165" bestFit="1" customWidth="1"/>
    <col min="7435" max="7435" width="9.42578125" style="165" bestFit="1" customWidth="1"/>
    <col min="7436" max="7436" width="9" style="165" bestFit="1" customWidth="1"/>
    <col min="7437" max="7437" width="11.5703125" style="165" bestFit="1" customWidth="1"/>
    <col min="7438" max="7438" width="12.7109375" style="165" bestFit="1" customWidth="1"/>
    <col min="7439" max="7674" width="9.140625" style="165"/>
    <col min="7675" max="7675" width="1.5703125" style="165" customWidth="1"/>
    <col min="7676" max="7676" width="45.42578125" style="165" customWidth="1"/>
    <col min="7677" max="7677" width="17.7109375" style="165" bestFit="1" customWidth="1"/>
    <col min="7678" max="7678" width="15" style="165" customWidth="1"/>
    <col min="7679" max="7679" width="15.42578125" style="165" bestFit="1" customWidth="1"/>
    <col min="7680" max="7680" width="13.85546875" style="165" customWidth="1"/>
    <col min="7681" max="7681" width="15.42578125" style="165" customWidth="1"/>
    <col min="7682" max="7683" width="9.7109375" style="165" customWidth="1"/>
    <col min="7684" max="7684" width="12.42578125" style="165" customWidth="1"/>
    <col min="7685" max="7685" width="12.28515625" style="165" customWidth="1"/>
    <col min="7686" max="7686" width="12.42578125" style="165" customWidth="1"/>
    <col min="7687" max="7687" width="17.85546875" style="165" customWidth="1"/>
    <col min="7688" max="7688" width="11.5703125" style="165" bestFit="1" customWidth="1"/>
    <col min="7689" max="7689" width="10" style="165" bestFit="1" customWidth="1"/>
    <col min="7690" max="7690" width="18.7109375" style="165" bestFit="1" customWidth="1"/>
    <col min="7691" max="7691" width="9.42578125" style="165" bestFit="1" customWidth="1"/>
    <col min="7692" max="7692" width="9" style="165" bestFit="1" customWidth="1"/>
    <col min="7693" max="7693" width="11.5703125" style="165" bestFit="1" customWidth="1"/>
    <col min="7694" max="7694" width="12.7109375" style="165" bestFit="1" customWidth="1"/>
    <col min="7695" max="7930" width="9.140625" style="165"/>
    <col min="7931" max="7931" width="1.5703125" style="165" customWidth="1"/>
    <col min="7932" max="7932" width="45.42578125" style="165" customWidth="1"/>
    <col min="7933" max="7933" width="17.7109375" style="165" bestFit="1" customWidth="1"/>
    <col min="7934" max="7934" width="15" style="165" customWidth="1"/>
    <col min="7935" max="7935" width="15.42578125" style="165" bestFit="1" customWidth="1"/>
    <col min="7936" max="7936" width="13.85546875" style="165" customWidth="1"/>
    <col min="7937" max="7937" width="15.42578125" style="165" customWidth="1"/>
    <col min="7938" max="7939" width="9.7109375" style="165" customWidth="1"/>
    <col min="7940" max="7940" width="12.42578125" style="165" customWidth="1"/>
    <col min="7941" max="7941" width="12.28515625" style="165" customWidth="1"/>
    <col min="7942" max="7942" width="12.42578125" style="165" customWidth="1"/>
    <col min="7943" max="7943" width="17.85546875" style="165" customWidth="1"/>
    <col min="7944" max="7944" width="11.5703125" style="165" bestFit="1" customWidth="1"/>
    <col min="7945" max="7945" width="10" style="165" bestFit="1" customWidth="1"/>
    <col min="7946" max="7946" width="18.7109375" style="165" bestFit="1" customWidth="1"/>
    <col min="7947" max="7947" width="9.42578125" style="165" bestFit="1" customWidth="1"/>
    <col min="7948" max="7948" width="9" style="165" bestFit="1" customWidth="1"/>
    <col min="7949" max="7949" width="11.5703125" style="165" bestFit="1" customWidth="1"/>
    <col min="7950" max="7950" width="12.7109375" style="165" bestFit="1" customWidth="1"/>
    <col min="7951" max="8186" width="9.140625" style="165"/>
    <col min="8187" max="8187" width="1.5703125" style="165" customWidth="1"/>
    <col min="8188" max="8188" width="45.42578125" style="165" customWidth="1"/>
    <col min="8189" max="8189" width="17.7109375" style="165" bestFit="1" customWidth="1"/>
    <col min="8190" max="8190" width="15" style="165" customWidth="1"/>
    <col min="8191" max="8191" width="15.42578125" style="165" bestFit="1" customWidth="1"/>
    <col min="8192" max="8192" width="13.85546875" style="165" customWidth="1"/>
    <col min="8193" max="8193" width="15.42578125" style="165" customWidth="1"/>
    <col min="8194" max="8195" width="9.7109375" style="165" customWidth="1"/>
    <col min="8196" max="8196" width="12.42578125" style="165" customWidth="1"/>
    <col min="8197" max="8197" width="12.28515625" style="165" customWidth="1"/>
    <col min="8198" max="8198" width="12.42578125" style="165" customWidth="1"/>
    <col min="8199" max="8199" width="17.85546875" style="165" customWidth="1"/>
    <col min="8200" max="8200" width="11.5703125" style="165" bestFit="1" customWidth="1"/>
    <col min="8201" max="8201" width="10" style="165" bestFit="1" customWidth="1"/>
    <col min="8202" max="8202" width="18.7109375" style="165" bestFit="1" customWidth="1"/>
    <col min="8203" max="8203" width="9.42578125" style="165" bestFit="1" customWidth="1"/>
    <col min="8204" max="8204" width="9" style="165" bestFit="1" customWidth="1"/>
    <col min="8205" max="8205" width="11.5703125" style="165" bestFit="1" customWidth="1"/>
    <col min="8206" max="8206" width="12.7109375" style="165" bestFit="1" customWidth="1"/>
    <col min="8207" max="8442" width="9.140625" style="165"/>
    <col min="8443" max="8443" width="1.5703125" style="165" customWidth="1"/>
    <col min="8444" max="8444" width="45.42578125" style="165" customWidth="1"/>
    <col min="8445" max="8445" width="17.7109375" style="165" bestFit="1" customWidth="1"/>
    <col min="8446" max="8446" width="15" style="165" customWidth="1"/>
    <col min="8447" max="8447" width="15.42578125" style="165" bestFit="1" customWidth="1"/>
    <col min="8448" max="8448" width="13.85546875" style="165" customWidth="1"/>
    <col min="8449" max="8449" width="15.42578125" style="165" customWidth="1"/>
    <col min="8450" max="8451" width="9.7109375" style="165" customWidth="1"/>
    <col min="8452" max="8452" width="12.42578125" style="165" customWidth="1"/>
    <col min="8453" max="8453" width="12.28515625" style="165" customWidth="1"/>
    <col min="8454" max="8454" width="12.42578125" style="165" customWidth="1"/>
    <col min="8455" max="8455" width="17.85546875" style="165" customWidth="1"/>
    <col min="8456" max="8456" width="11.5703125" style="165" bestFit="1" customWidth="1"/>
    <col min="8457" max="8457" width="10" style="165" bestFit="1" customWidth="1"/>
    <col min="8458" max="8458" width="18.7109375" style="165" bestFit="1" customWidth="1"/>
    <col min="8459" max="8459" width="9.42578125" style="165" bestFit="1" customWidth="1"/>
    <col min="8460" max="8460" width="9" style="165" bestFit="1" customWidth="1"/>
    <col min="8461" max="8461" width="11.5703125" style="165" bestFit="1" customWidth="1"/>
    <col min="8462" max="8462" width="12.7109375" style="165" bestFit="1" customWidth="1"/>
    <col min="8463" max="8698" width="9.140625" style="165"/>
    <col min="8699" max="8699" width="1.5703125" style="165" customWidth="1"/>
    <col min="8700" max="8700" width="45.42578125" style="165" customWidth="1"/>
    <col min="8701" max="8701" width="17.7109375" style="165" bestFit="1" customWidth="1"/>
    <col min="8702" max="8702" width="15" style="165" customWidth="1"/>
    <col min="8703" max="8703" width="15.42578125" style="165" bestFit="1" customWidth="1"/>
    <col min="8704" max="8704" width="13.85546875" style="165" customWidth="1"/>
    <col min="8705" max="8705" width="15.42578125" style="165" customWidth="1"/>
    <col min="8706" max="8707" width="9.7109375" style="165" customWidth="1"/>
    <col min="8708" max="8708" width="12.42578125" style="165" customWidth="1"/>
    <col min="8709" max="8709" width="12.28515625" style="165" customWidth="1"/>
    <col min="8710" max="8710" width="12.42578125" style="165" customWidth="1"/>
    <col min="8711" max="8711" width="17.85546875" style="165" customWidth="1"/>
    <col min="8712" max="8712" width="11.5703125" style="165" bestFit="1" customWidth="1"/>
    <col min="8713" max="8713" width="10" style="165" bestFit="1" customWidth="1"/>
    <col min="8714" max="8714" width="18.7109375" style="165" bestFit="1" customWidth="1"/>
    <col min="8715" max="8715" width="9.42578125" style="165" bestFit="1" customWidth="1"/>
    <col min="8716" max="8716" width="9" style="165" bestFit="1" customWidth="1"/>
    <col min="8717" max="8717" width="11.5703125" style="165" bestFit="1" customWidth="1"/>
    <col min="8718" max="8718" width="12.7109375" style="165" bestFit="1" customWidth="1"/>
    <col min="8719" max="8954" width="9.140625" style="165"/>
    <col min="8955" max="8955" width="1.5703125" style="165" customWidth="1"/>
    <col min="8956" max="8956" width="45.42578125" style="165" customWidth="1"/>
    <col min="8957" max="8957" width="17.7109375" style="165" bestFit="1" customWidth="1"/>
    <col min="8958" max="8958" width="15" style="165" customWidth="1"/>
    <col min="8959" max="8959" width="15.42578125" style="165" bestFit="1" customWidth="1"/>
    <col min="8960" max="8960" width="13.85546875" style="165" customWidth="1"/>
    <col min="8961" max="8961" width="15.42578125" style="165" customWidth="1"/>
    <col min="8962" max="8963" width="9.7109375" style="165" customWidth="1"/>
    <col min="8964" max="8964" width="12.42578125" style="165" customWidth="1"/>
    <col min="8965" max="8965" width="12.28515625" style="165" customWidth="1"/>
    <col min="8966" max="8966" width="12.42578125" style="165" customWidth="1"/>
    <col min="8967" max="8967" width="17.85546875" style="165" customWidth="1"/>
    <col min="8968" max="8968" width="11.5703125" style="165" bestFit="1" customWidth="1"/>
    <col min="8969" max="8969" width="10" style="165" bestFit="1" customWidth="1"/>
    <col min="8970" max="8970" width="18.7109375" style="165" bestFit="1" customWidth="1"/>
    <col min="8971" max="8971" width="9.42578125" style="165" bestFit="1" customWidth="1"/>
    <col min="8972" max="8972" width="9" style="165" bestFit="1" customWidth="1"/>
    <col min="8973" max="8973" width="11.5703125" style="165" bestFit="1" customWidth="1"/>
    <col min="8974" max="8974" width="12.7109375" style="165" bestFit="1" customWidth="1"/>
    <col min="8975" max="9210" width="9.140625" style="165"/>
    <col min="9211" max="9211" width="1.5703125" style="165" customWidth="1"/>
    <col min="9212" max="9212" width="45.42578125" style="165" customWidth="1"/>
    <col min="9213" max="9213" width="17.7109375" style="165" bestFit="1" customWidth="1"/>
    <col min="9214" max="9214" width="15" style="165" customWidth="1"/>
    <col min="9215" max="9215" width="15.42578125" style="165" bestFit="1" customWidth="1"/>
    <col min="9216" max="9216" width="13.85546875" style="165" customWidth="1"/>
    <col min="9217" max="9217" width="15.42578125" style="165" customWidth="1"/>
    <col min="9218" max="9219" width="9.7109375" style="165" customWidth="1"/>
    <col min="9220" max="9220" width="12.42578125" style="165" customWidth="1"/>
    <col min="9221" max="9221" width="12.28515625" style="165" customWidth="1"/>
    <col min="9222" max="9222" width="12.42578125" style="165" customWidth="1"/>
    <col min="9223" max="9223" width="17.85546875" style="165" customWidth="1"/>
    <col min="9224" max="9224" width="11.5703125" style="165" bestFit="1" customWidth="1"/>
    <col min="9225" max="9225" width="10" style="165" bestFit="1" customWidth="1"/>
    <col min="9226" max="9226" width="18.7109375" style="165" bestFit="1" customWidth="1"/>
    <col min="9227" max="9227" width="9.42578125" style="165" bestFit="1" customWidth="1"/>
    <col min="9228" max="9228" width="9" style="165" bestFit="1" customWidth="1"/>
    <col min="9229" max="9229" width="11.5703125" style="165" bestFit="1" customWidth="1"/>
    <col min="9230" max="9230" width="12.7109375" style="165" bestFit="1" customWidth="1"/>
    <col min="9231" max="9466" width="9.140625" style="165"/>
    <col min="9467" max="9467" width="1.5703125" style="165" customWidth="1"/>
    <col min="9468" max="9468" width="45.42578125" style="165" customWidth="1"/>
    <col min="9469" max="9469" width="17.7109375" style="165" bestFit="1" customWidth="1"/>
    <col min="9470" max="9470" width="15" style="165" customWidth="1"/>
    <col min="9471" max="9471" width="15.42578125" style="165" bestFit="1" customWidth="1"/>
    <col min="9472" max="9472" width="13.85546875" style="165" customWidth="1"/>
    <col min="9473" max="9473" width="15.42578125" style="165" customWidth="1"/>
    <col min="9474" max="9475" width="9.7109375" style="165" customWidth="1"/>
    <col min="9476" max="9476" width="12.42578125" style="165" customWidth="1"/>
    <col min="9477" max="9477" width="12.28515625" style="165" customWidth="1"/>
    <col min="9478" max="9478" width="12.42578125" style="165" customWidth="1"/>
    <col min="9479" max="9479" width="17.85546875" style="165" customWidth="1"/>
    <col min="9480" max="9480" width="11.5703125" style="165" bestFit="1" customWidth="1"/>
    <col min="9481" max="9481" width="10" style="165" bestFit="1" customWidth="1"/>
    <col min="9482" max="9482" width="18.7109375" style="165" bestFit="1" customWidth="1"/>
    <col min="9483" max="9483" width="9.42578125" style="165" bestFit="1" customWidth="1"/>
    <col min="9484" max="9484" width="9" style="165" bestFit="1" customWidth="1"/>
    <col min="9485" max="9485" width="11.5703125" style="165" bestFit="1" customWidth="1"/>
    <col min="9486" max="9486" width="12.7109375" style="165" bestFit="1" customWidth="1"/>
    <col min="9487" max="9722" width="9.140625" style="165"/>
    <col min="9723" max="9723" width="1.5703125" style="165" customWidth="1"/>
    <col min="9724" max="9724" width="45.42578125" style="165" customWidth="1"/>
    <col min="9725" max="9725" width="17.7109375" style="165" bestFit="1" customWidth="1"/>
    <col min="9726" max="9726" width="15" style="165" customWidth="1"/>
    <col min="9727" max="9727" width="15.42578125" style="165" bestFit="1" customWidth="1"/>
    <col min="9728" max="9728" width="13.85546875" style="165" customWidth="1"/>
    <col min="9729" max="9729" width="15.42578125" style="165" customWidth="1"/>
    <col min="9730" max="9731" width="9.7109375" style="165" customWidth="1"/>
    <col min="9732" max="9732" width="12.42578125" style="165" customWidth="1"/>
    <col min="9733" max="9733" width="12.28515625" style="165" customWidth="1"/>
    <col min="9734" max="9734" width="12.42578125" style="165" customWidth="1"/>
    <col min="9735" max="9735" width="17.85546875" style="165" customWidth="1"/>
    <col min="9736" max="9736" width="11.5703125" style="165" bestFit="1" customWidth="1"/>
    <col min="9737" max="9737" width="10" style="165" bestFit="1" customWidth="1"/>
    <col min="9738" max="9738" width="18.7109375" style="165" bestFit="1" customWidth="1"/>
    <col min="9739" max="9739" width="9.42578125" style="165" bestFit="1" customWidth="1"/>
    <col min="9740" max="9740" width="9" style="165" bestFit="1" customWidth="1"/>
    <col min="9741" max="9741" width="11.5703125" style="165" bestFit="1" customWidth="1"/>
    <col min="9742" max="9742" width="12.7109375" style="165" bestFit="1" customWidth="1"/>
    <col min="9743" max="9978" width="9.140625" style="165"/>
    <col min="9979" max="9979" width="1.5703125" style="165" customWidth="1"/>
    <col min="9980" max="9980" width="45.42578125" style="165" customWidth="1"/>
    <col min="9981" max="9981" width="17.7109375" style="165" bestFit="1" customWidth="1"/>
    <col min="9982" max="9982" width="15" style="165" customWidth="1"/>
    <col min="9983" max="9983" width="15.42578125" style="165" bestFit="1" customWidth="1"/>
    <col min="9984" max="9984" width="13.85546875" style="165" customWidth="1"/>
    <col min="9985" max="9985" width="15.42578125" style="165" customWidth="1"/>
    <col min="9986" max="9987" width="9.7109375" style="165" customWidth="1"/>
    <col min="9988" max="9988" width="12.42578125" style="165" customWidth="1"/>
    <col min="9989" max="9989" width="12.28515625" style="165" customWidth="1"/>
    <col min="9990" max="9990" width="12.42578125" style="165" customWidth="1"/>
    <col min="9991" max="9991" width="17.85546875" style="165" customWidth="1"/>
    <col min="9992" max="9992" width="11.5703125" style="165" bestFit="1" customWidth="1"/>
    <col min="9993" max="9993" width="10" style="165" bestFit="1" customWidth="1"/>
    <col min="9994" max="9994" width="18.7109375" style="165" bestFit="1" customWidth="1"/>
    <col min="9995" max="9995" width="9.42578125" style="165" bestFit="1" customWidth="1"/>
    <col min="9996" max="9996" width="9" style="165" bestFit="1" customWidth="1"/>
    <col min="9997" max="9997" width="11.5703125" style="165" bestFit="1" customWidth="1"/>
    <col min="9998" max="9998" width="12.7109375" style="165" bestFit="1" customWidth="1"/>
    <col min="9999" max="10234" width="9.140625" style="165"/>
    <col min="10235" max="10235" width="1.5703125" style="165" customWidth="1"/>
    <col min="10236" max="10236" width="45.42578125" style="165" customWidth="1"/>
    <col min="10237" max="10237" width="17.7109375" style="165" bestFit="1" customWidth="1"/>
    <col min="10238" max="10238" width="15" style="165" customWidth="1"/>
    <col min="10239" max="10239" width="15.42578125" style="165" bestFit="1" customWidth="1"/>
    <col min="10240" max="10240" width="13.85546875" style="165" customWidth="1"/>
    <col min="10241" max="10241" width="15.42578125" style="165" customWidth="1"/>
    <col min="10242" max="10243" width="9.7109375" style="165" customWidth="1"/>
    <col min="10244" max="10244" width="12.42578125" style="165" customWidth="1"/>
    <col min="10245" max="10245" width="12.28515625" style="165" customWidth="1"/>
    <col min="10246" max="10246" width="12.42578125" style="165" customWidth="1"/>
    <col min="10247" max="10247" width="17.85546875" style="165" customWidth="1"/>
    <col min="10248" max="10248" width="11.5703125" style="165" bestFit="1" customWidth="1"/>
    <col min="10249" max="10249" width="10" style="165" bestFit="1" customWidth="1"/>
    <col min="10250" max="10250" width="18.7109375" style="165" bestFit="1" customWidth="1"/>
    <col min="10251" max="10251" width="9.42578125" style="165" bestFit="1" customWidth="1"/>
    <col min="10252" max="10252" width="9" style="165" bestFit="1" customWidth="1"/>
    <col min="10253" max="10253" width="11.5703125" style="165" bestFit="1" customWidth="1"/>
    <col min="10254" max="10254" width="12.7109375" style="165" bestFit="1" customWidth="1"/>
    <col min="10255" max="10490" width="9.140625" style="165"/>
    <col min="10491" max="10491" width="1.5703125" style="165" customWidth="1"/>
    <col min="10492" max="10492" width="45.42578125" style="165" customWidth="1"/>
    <col min="10493" max="10493" width="17.7109375" style="165" bestFit="1" customWidth="1"/>
    <col min="10494" max="10494" width="15" style="165" customWidth="1"/>
    <col min="10495" max="10495" width="15.42578125" style="165" bestFit="1" customWidth="1"/>
    <col min="10496" max="10496" width="13.85546875" style="165" customWidth="1"/>
    <col min="10497" max="10497" width="15.42578125" style="165" customWidth="1"/>
    <col min="10498" max="10499" width="9.7109375" style="165" customWidth="1"/>
    <col min="10500" max="10500" width="12.42578125" style="165" customWidth="1"/>
    <col min="10501" max="10501" width="12.28515625" style="165" customWidth="1"/>
    <col min="10502" max="10502" width="12.42578125" style="165" customWidth="1"/>
    <col min="10503" max="10503" width="17.85546875" style="165" customWidth="1"/>
    <col min="10504" max="10504" width="11.5703125" style="165" bestFit="1" customWidth="1"/>
    <col min="10505" max="10505" width="10" style="165" bestFit="1" customWidth="1"/>
    <col min="10506" max="10506" width="18.7109375" style="165" bestFit="1" customWidth="1"/>
    <col min="10507" max="10507" width="9.42578125" style="165" bestFit="1" customWidth="1"/>
    <col min="10508" max="10508" width="9" style="165" bestFit="1" customWidth="1"/>
    <col min="10509" max="10509" width="11.5703125" style="165" bestFit="1" customWidth="1"/>
    <col min="10510" max="10510" width="12.7109375" style="165" bestFit="1" customWidth="1"/>
    <col min="10511" max="10746" width="9.140625" style="165"/>
    <col min="10747" max="10747" width="1.5703125" style="165" customWidth="1"/>
    <col min="10748" max="10748" width="45.42578125" style="165" customWidth="1"/>
    <col min="10749" max="10749" width="17.7109375" style="165" bestFit="1" customWidth="1"/>
    <col min="10750" max="10750" width="15" style="165" customWidth="1"/>
    <col min="10751" max="10751" width="15.42578125" style="165" bestFit="1" customWidth="1"/>
    <col min="10752" max="10752" width="13.85546875" style="165" customWidth="1"/>
    <col min="10753" max="10753" width="15.42578125" style="165" customWidth="1"/>
    <col min="10754" max="10755" width="9.7109375" style="165" customWidth="1"/>
    <col min="10756" max="10756" width="12.42578125" style="165" customWidth="1"/>
    <col min="10757" max="10757" width="12.28515625" style="165" customWidth="1"/>
    <col min="10758" max="10758" width="12.42578125" style="165" customWidth="1"/>
    <col min="10759" max="10759" width="17.85546875" style="165" customWidth="1"/>
    <col min="10760" max="10760" width="11.5703125" style="165" bestFit="1" customWidth="1"/>
    <col min="10761" max="10761" width="10" style="165" bestFit="1" customWidth="1"/>
    <col min="10762" max="10762" width="18.7109375" style="165" bestFit="1" customWidth="1"/>
    <col min="10763" max="10763" width="9.42578125" style="165" bestFit="1" customWidth="1"/>
    <col min="10764" max="10764" width="9" style="165" bestFit="1" customWidth="1"/>
    <col min="10765" max="10765" width="11.5703125" style="165" bestFit="1" customWidth="1"/>
    <col min="10766" max="10766" width="12.7109375" style="165" bestFit="1" customWidth="1"/>
    <col min="10767" max="11002" width="9.140625" style="165"/>
    <col min="11003" max="11003" width="1.5703125" style="165" customWidth="1"/>
    <col min="11004" max="11004" width="45.42578125" style="165" customWidth="1"/>
    <col min="11005" max="11005" width="17.7109375" style="165" bestFit="1" customWidth="1"/>
    <col min="11006" max="11006" width="15" style="165" customWidth="1"/>
    <col min="11007" max="11007" width="15.42578125" style="165" bestFit="1" customWidth="1"/>
    <col min="11008" max="11008" width="13.85546875" style="165" customWidth="1"/>
    <col min="11009" max="11009" width="15.42578125" style="165" customWidth="1"/>
    <col min="11010" max="11011" width="9.7109375" style="165" customWidth="1"/>
    <col min="11012" max="11012" width="12.42578125" style="165" customWidth="1"/>
    <col min="11013" max="11013" width="12.28515625" style="165" customWidth="1"/>
    <col min="11014" max="11014" width="12.42578125" style="165" customWidth="1"/>
    <col min="11015" max="11015" width="17.85546875" style="165" customWidth="1"/>
    <col min="11016" max="11016" width="11.5703125" style="165" bestFit="1" customWidth="1"/>
    <col min="11017" max="11017" width="10" style="165" bestFit="1" customWidth="1"/>
    <col min="11018" max="11018" width="18.7109375" style="165" bestFit="1" customWidth="1"/>
    <col min="11019" max="11019" width="9.42578125" style="165" bestFit="1" customWidth="1"/>
    <col min="11020" max="11020" width="9" style="165" bestFit="1" customWidth="1"/>
    <col min="11021" max="11021" width="11.5703125" style="165" bestFit="1" customWidth="1"/>
    <col min="11022" max="11022" width="12.7109375" style="165" bestFit="1" customWidth="1"/>
    <col min="11023" max="11258" width="9.140625" style="165"/>
    <col min="11259" max="11259" width="1.5703125" style="165" customWidth="1"/>
    <col min="11260" max="11260" width="45.42578125" style="165" customWidth="1"/>
    <col min="11261" max="11261" width="17.7109375" style="165" bestFit="1" customWidth="1"/>
    <col min="11262" max="11262" width="15" style="165" customWidth="1"/>
    <col min="11263" max="11263" width="15.42578125" style="165" bestFit="1" customWidth="1"/>
    <col min="11264" max="11264" width="13.85546875" style="165" customWidth="1"/>
    <col min="11265" max="11265" width="15.42578125" style="165" customWidth="1"/>
    <col min="11266" max="11267" width="9.7109375" style="165" customWidth="1"/>
    <col min="11268" max="11268" width="12.42578125" style="165" customWidth="1"/>
    <col min="11269" max="11269" width="12.28515625" style="165" customWidth="1"/>
    <col min="11270" max="11270" width="12.42578125" style="165" customWidth="1"/>
    <col min="11271" max="11271" width="17.85546875" style="165" customWidth="1"/>
    <col min="11272" max="11272" width="11.5703125" style="165" bestFit="1" customWidth="1"/>
    <col min="11273" max="11273" width="10" style="165" bestFit="1" customWidth="1"/>
    <col min="11274" max="11274" width="18.7109375" style="165" bestFit="1" customWidth="1"/>
    <col min="11275" max="11275" width="9.42578125" style="165" bestFit="1" customWidth="1"/>
    <col min="11276" max="11276" width="9" style="165" bestFit="1" customWidth="1"/>
    <col min="11277" max="11277" width="11.5703125" style="165" bestFit="1" customWidth="1"/>
    <col min="11278" max="11278" width="12.7109375" style="165" bestFit="1" customWidth="1"/>
    <col min="11279" max="11514" width="9.140625" style="165"/>
    <col min="11515" max="11515" width="1.5703125" style="165" customWidth="1"/>
    <col min="11516" max="11516" width="45.42578125" style="165" customWidth="1"/>
    <col min="11517" max="11517" width="17.7109375" style="165" bestFit="1" customWidth="1"/>
    <col min="11518" max="11518" width="15" style="165" customWidth="1"/>
    <col min="11519" max="11519" width="15.42578125" style="165" bestFit="1" customWidth="1"/>
    <col min="11520" max="11520" width="13.85546875" style="165" customWidth="1"/>
    <col min="11521" max="11521" width="15.42578125" style="165" customWidth="1"/>
    <col min="11522" max="11523" width="9.7109375" style="165" customWidth="1"/>
    <col min="11524" max="11524" width="12.42578125" style="165" customWidth="1"/>
    <col min="11525" max="11525" width="12.28515625" style="165" customWidth="1"/>
    <col min="11526" max="11526" width="12.42578125" style="165" customWidth="1"/>
    <col min="11527" max="11527" width="17.85546875" style="165" customWidth="1"/>
    <col min="11528" max="11528" width="11.5703125" style="165" bestFit="1" customWidth="1"/>
    <col min="11529" max="11529" width="10" style="165" bestFit="1" customWidth="1"/>
    <col min="11530" max="11530" width="18.7109375" style="165" bestFit="1" customWidth="1"/>
    <col min="11531" max="11531" width="9.42578125" style="165" bestFit="1" customWidth="1"/>
    <col min="11532" max="11532" width="9" style="165" bestFit="1" customWidth="1"/>
    <col min="11533" max="11533" width="11.5703125" style="165" bestFit="1" customWidth="1"/>
    <col min="11534" max="11534" width="12.7109375" style="165" bestFit="1" customWidth="1"/>
    <col min="11535" max="11770" width="9.140625" style="165"/>
    <col min="11771" max="11771" width="1.5703125" style="165" customWidth="1"/>
    <col min="11772" max="11772" width="45.42578125" style="165" customWidth="1"/>
    <col min="11773" max="11773" width="17.7109375" style="165" bestFit="1" customWidth="1"/>
    <col min="11774" max="11774" width="15" style="165" customWidth="1"/>
    <col min="11775" max="11775" width="15.42578125" style="165" bestFit="1" customWidth="1"/>
    <col min="11776" max="11776" width="13.85546875" style="165" customWidth="1"/>
    <col min="11777" max="11777" width="15.42578125" style="165" customWidth="1"/>
    <col min="11778" max="11779" width="9.7109375" style="165" customWidth="1"/>
    <col min="11780" max="11780" width="12.42578125" style="165" customWidth="1"/>
    <col min="11781" max="11781" width="12.28515625" style="165" customWidth="1"/>
    <col min="11782" max="11782" width="12.42578125" style="165" customWidth="1"/>
    <col min="11783" max="11783" width="17.85546875" style="165" customWidth="1"/>
    <col min="11784" max="11784" width="11.5703125" style="165" bestFit="1" customWidth="1"/>
    <col min="11785" max="11785" width="10" style="165" bestFit="1" customWidth="1"/>
    <col min="11786" max="11786" width="18.7109375" style="165" bestFit="1" customWidth="1"/>
    <col min="11787" max="11787" width="9.42578125" style="165" bestFit="1" customWidth="1"/>
    <col min="11788" max="11788" width="9" style="165" bestFit="1" customWidth="1"/>
    <col min="11789" max="11789" width="11.5703125" style="165" bestFit="1" customWidth="1"/>
    <col min="11790" max="11790" width="12.7109375" style="165" bestFit="1" customWidth="1"/>
    <col min="11791" max="12026" width="9.140625" style="165"/>
    <col min="12027" max="12027" width="1.5703125" style="165" customWidth="1"/>
    <col min="12028" max="12028" width="45.42578125" style="165" customWidth="1"/>
    <col min="12029" max="12029" width="17.7109375" style="165" bestFit="1" customWidth="1"/>
    <col min="12030" max="12030" width="15" style="165" customWidth="1"/>
    <col min="12031" max="12031" width="15.42578125" style="165" bestFit="1" customWidth="1"/>
    <col min="12032" max="12032" width="13.85546875" style="165" customWidth="1"/>
    <col min="12033" max="12033" width="15.42578125" style="165" customWidth="1"/>
    <col min="12034" max="12035" width="9.7109375" style="165" customWidth="1"/>
    <col min="12036" max="12036" width="12.42578125" style="165" customWidth="1"/>
    <col min="12037" max="12037" width="12.28515625" style="165" customWidth="1"/>
    <col min="12038" max="12038" width="12.42578125" style="165" customWidth="1"/>
    <col min="12039" max="12039" width="17.85546875" style="165" customWidth="1"/>
    <col min="12040" max="12040" width="11.5703125" style="165" bestFit="1" customWidth="1"/>
    <col min="12041" max="12041" width="10" style="165" bestFit="1" customWidth="1"/>
    <col min="12042" max="12042" width="18.7109375" style="165" bestFit="1" customWidth="1"/>
    <col min="12043" max="12043" width="9.42578125" style="165" bestFit="1" customWidth="1"/>
    <col min="12044" max="12044" width="9" style="165" bestFit="1" customWidth="1"/>
    <col min="12045" max="12045" width="11.5703125" style="165" bestFit="1" customWidth="1"/>
    <col min="12046" max="12046" width="12.7109375" style="165" bestFit="1" customWidth="1"/>
    <col min="12047" max="12282" width="9.140625" style="165"/>
    <col min="12283" max="12283" width="1.5703125" style="165" customWidth="1"/>
    <col min="12284" max="12284" width="45.42578125" style="165" customWidth="1"/>
    <col min="12285" max="12285" width="17.7109375" style="165" bestFit="1" customWidth="1"/>
    <col min="12286" max="12286" width="15" style="165" customWidth="1"/>
    <col min="12287" max="12287" width="15.42578125" style="165" bestFit="1" customWidth="1"/>
    <col min="12288" max="12288" width="13.85546875" style="165" customWidth="1"/>
    <col min="12289" max="12289" width="15.42578125" style="165" customWidth="1"/>
    <col min="12290" max="12291" width="9.7109375" style="165" customWidth="1"/>
    <col min="12292" max="12292" width="12.42578125" style="165" customWidth="1"/>
    <col min="12293" max="12293" width="12.28515625" style="165" customWidth="1"/>
    <col min="12294" max="12294" width="12.42578125" style="165" customWidth="1"/>
    <col min="12295" max="12295" width="17.85546875" style="165" customWidth="1"/>
    <col min="12296" max="12296" width="11.5703125" style="165" bestFit="1" customWidth="1"/>
    <col min="12297" max="12297" width="10" style="165" bestFit="1" customWidth="1"/>
    <col min="12298" max="12298" width="18.7109375" style="165" bestFit="1" customWidth="1"/>
    <col min="12299" max="12299" width="9.42578125" style="165" bestFit="1" customWidth="1"/>
    <col min="12300" max="12300" width="9" style="165" bestFit="1" customWidth="1"/>
    <col min="12301" max="12301" width="11.5703125" style="165" bestFit="1" customWidth="1"/>
    <col min="12302" max="12302" width="12.7109375" style="165" bestFit="1" customWidth="1"/>
    <col min="12303" max="12538" width="9.140625" style="165"/>
    <col min="12539" max="12539" width="1.5703125" style="165" customWidth="1"/>
    <col min="12540" max="12540" width="45.42578125" style="165" customWidth="1"/>
    <col min="12541" max="12541" width="17.7109375" style="165" bestFit="1" customWidth="1"/>
    <col min="12542" max="12542" width="15" style="165" customWidth="1"/>
    <col min="12543" max="12543" width="15.42578125" style="165" bestFit="1" customWidth="1"/>
    <col min="12544" max="12544" width="13.85546875" style="165" customWidth="1"/>
    <col min="12545" max="12545" width="15.42578125" style="165" customWidth="1"/>
    <col min="12546" max="12547" width="9.7109375" style="165" customWidth="1"/>
    <col min="12548" max="12548" width="12.42578125" style="165" customWidth="1"/>
    <col min="12549" max="12549" width="12.28515625" style="165" customWidth="1"/>
    <col min="12550" max="12550" width="12.42578125" style="165" customWidth="1"/>
    <col min="12551" max="12551" width="17.85546875" style="165" customWidth="1"/>
    <col min="12552" max="12552" width="11.5703125" style="165" bestFit="1" customWidth="1"/>
    <col min="12553" max="12553" width="10" style="165" bestFit="1" customWidth="1"/>
    <col min="12554" max="12554" width="18.7109375" style="165" bestFit="1" customWidth="1"/>
    <col min="12555" max="12555" width="9.42578125" style="165" bestFit="1" customWidth="1"/>
    <col min="12556" max="12556" width="9" style="165" bestFit="1" customWidth="1"/>
    <col min="12557" max="12557" width="11.5703125" style="165" bestFit="1" customWidth="1"/>
    <col min="12558" max="12558" width="12.7109375" style="165" bestFit="1" customWidth="1"/>
    <col min="12559" max="12794" width="9.140625" style="165"/>
    <col min="12795" max="12795" width="1.5703125" style="165" customWidth="1"/>
    <col min="12796" max="12796" width="45.42578125" style="165" customWidth="1"/>
    <col min="12797" max="12797" width="17.7109375" style="165" bestFit="1" customWidth="1"/>
    <col min="12798" max="12798" width="15" style="165" customWidth="1"/>
    <col min="12799" max="12799" width="15.42578125" style="165" bestFit="1" customWidth="1"/>
    <col min="12800" max="12800" width="13.85546875" style="165" customWidth="1"/>
    <col min="12801" max="12801" width="15.42578125" style="165" customWidth="1"/>
    <col min="12802" max="12803" width="9.7109375" style="165" customWidth="1"/>
    <col min="12804" max="12804" width="12.42578125" style="165" customWidth="1"/>
    <col min="12805" max="12805" width="12.28515625" style="165" customWidth="1"/>
    <col min="12806" max="12806" width="12.42578125" style="165" customWidth="1"/>
    <col min="12807" max="12807" width="17.85546875" style="165" customWidth="1"/>
    <col min="12808" max="12808" width="11.5703125" style="165" bestFit="1" customWidth="1"/>
    <col min="12809" max="12809" width="10" style="165" bestFit="1" customWidth="1"/>
    <col min="12810" max="12810" width="18.7109375" style="165" bestFit="1" customWidth="1"/>
    <col min="12811" max="12811" width="9.42578125" style="165" bestFit="1" customWidth="1"/>
    <col min="12812" max="12812" width="9" style="165" bestFit="1" customWidth="1"/>
    <col min="12813" max="12813" width="11.5703125" style="165" bestFit="1" customWidth="1"/>
    <col min="12814" max="12814" width="12.7109375" style="165" bestFit="1" customWidth="1"/>
    <col min="12815" max="13050" width="9.140625" style="165"/>
    <col min="13051" max="13051" width="1.5703125" style="165" customWidth="1"/>
    <col min="13052" max="13052" width="45.42578125" style="165" customWidth="1"/>
    <col min="13053" max="13053" width="17.7109375" style="165" bestFit="1" customWidth="1"/>
    <col min="13054" max="13054" width="15" style="165" customWidth="1"/>
    <col min="13055" max="13055" width="15.42578125" style="165" bestFit="1" customWidth="1"/>
    <col min="13056" max="13056" width="13.85546875" style="165" customWidth="1"/>
    <col min="13057" max="13057" width="15.42578125" style="165" customWidth="1"/>
    <col min="13058" max="13059" width="9.7109375" style="165" customWidth="1"/>
    <col min="13060" max="13060" width="12.42578125" style="165" customWidth="1"/>
    <col min="13061" max="13061" width="12.28515625" style="165" customWidth="1"/>
    <col min="13062" max="13062" width="12.42578125" style="165" customWidth="1"/>
    <col min="13063" max="13063" width="17.85546875" style="165" customWidth="1"/>
    <col min="13064" max="13064" width="11.5703125" style="165" bestFit="1" customWidth="1"/>
    <col min="13065" max="13065" width="10" style="165" bestFit="1" customWidth="1"/>
    <col min="13066" max="13066" width="18.7109375" style="165" bestFit="1" customWidth="1"/>
    <col min="13067" max="13067" width="9.42578125" style="165" bestFit="1" customWidth="1"/>
    <col min="13068" max="13068" width="9" style="165" bestFit="1" customWidth="1"/>
    <col min="13069" max="13069" width="11.5703125" style="165" bestFit="1" customWidth="1"/>
    <col min="13070" max="13070" width="12.7109375" style="165" bestFit="1" customWidth="1"/>
    <col min="13071" max="13306" width="9.140625" style="165"/>
    <col min="13307" max="13307" width="1.5703125" style="165" customWidth="1"/>
    <col min="13308" max="13308" width="45.42578125" style="165" customWidth="1"/>
    <col min="13309" max="13309" width="17.7109375" style="165" bestFit="1" customWidth="1"/>
    <col min="13310" max="13310" width="15" style="165" customWidth="1"/>
    <col min="13311" max="13311" width="15.42578125" style="165" bestFit="1" customWidth="1"/>
    <col min="13312" max="13312" width="13.85546875" style="165" customWidth="1"/>
    <col min="13313" max="13313" width="15.42578125" style="165" customWidth="1"/>
    <col min="13314" max="13315" width="9.7109375" style="165" customWidth="1"/>
    <col min="13316" max="13316" width="12.42578125" style="165" customWidth="1"/>
    <col min="13317" max="13317" width="12.28515625" style="165" customWidth="1"/>
    <col min="13318" max="13318" width="12.42578125" style="165" customWidth="1"/>
    <col min="13319" max="13319" width="17.85546875" style="165" customWidth="1"/>
    <col min="13320" max="13320" width="11.5703125" style="165" bestFit="1" customWidth="1"/>
    <col min="13321" max="13321" width="10" style="165" bestFit="1" customWidth="1"/>
    <col min="13322" max="13322" width="18.7109375" style="165" bestFit="1" customWidth="1"/>
    <col min="13323" max="13323" width="9.42578125" style="165" bestFit="1" customWidth="1"/>
    <col min="13324" max="13324" width="9" style="165" bestFit="1" customWidth="1"/>
    <col min="13325" max="13325" width="11.5703125" style="165" bestFit="1" customWidth="1"/>
    <col min="13326" max="13326" width="12.7109375" style="165" bestFit="1" customWidth="1"/>
    <col min="13327" max="13562" width="9.140625" style="165"/>
    <col min="13563" max="13563" width="1.5703125" style="165" customWidth="1"/>
    <col min="13564" max="13564" width="45.42578125" style="165" customWidth="1"/>
    <col min="13565" max="13565" width="17.7109375" style="165" bestFit="1" customWidth="1"/>
    <col min="13566" max="13566" width="15" style="165" customWidth="1"/>
    <col min="13567" max="13567" width="15.42578125" style="165" bestFit="1" customWidth="1"/>
    <col min="13568" max="13568" width="13.85546875" style="165" customWidth="1"/>
    <col min="13569" max="13569" width="15.42578125" style="165" customWidth="1"/>
    <col min="13570" max="13571" width="9.7109375" style="165" customWidth="1"/>
    <col min="13572" max="13572" width="12.42578125" style="165" customWidth="1"/>
    <col min="13573" max="13573" width="12.28515625" style="165" customWidth="1"/>
    <col min="13574" max="13574" width="12.42578125" style="165" customWidth="1"/>
    <col min="13575" max="13575" width="17.85546875" style="165" customWidth="1"/>
    <col min="13576" max="13576" width="11.5703125" style="165" bestFit="1" customWidth="1"/>
    <col min="13577" max="13577" width="10" style="165" bestFit="1" customWidth="1"/>
    <col min="13578" max="13578" width="18.7109375" style="165" bestFit="1" customWidth="1"/>
    <col min="13579" max="13579" width="9.42578125" style="165" bestFit="1" customWidth="1"/>
    <col min="13580" max="13580" width="9" style="165" bestFit="1" customWidth="1"/>
    <col min="13581" max="13581" width="11.5703125" style="165" bestFit="1" customWidth="1"/>
    <col min="13582" max="13582" width="12.7109375" style="165" bestFit="1" customWidth="1"/>
    <col min="13583" max="13818" width="9.140625" style="165"/>
    <col min="13819" max="13819" width="1.5703125" style="165" customWidth="1"/>
    <col min="13820" max="13820" width="45.42578125" style="165" customWidth="1"/>
    <col min="13821" max="13821" width="17.7109375" style="165" bestFit="1" customWidth="1"/>
    <col min="13822" max="13822" width="15" style="165" customWidth="1"/>
    <col min="13823" max="13823" width="15.42578125" style="165" bestFit="1" customWidth="1"/>
    <col min="13824" max="13824" width="13.85546875" style="165" customWidth="1"/>
    <col min="13825" max="13825" width="15.42578125" style="165" customWidth="1"/>
    <col min="13826" max="13827" width="9.7109375" style="165" customWidth="1"/>
    <col min="13828" max="13828" width="12.42578125" style="165" customWidth="1"/>
    <col min="13829" max="13829" width="12.28515625" style="165" customWidth="1"/>
    <col min="13830" max="13830" width="12.42578125" style="165" customWidth="1"/>
    <col min="13831" max="13831" width="17.85546875" style="165" customWidth="1"/>
    <col min="13832" max="13832" width="11.5703125" style="165" bestFit="1" customWidth="1"/>
    <col min="13833" max="13833" width="10" style="165" bestFit="1" customWidth="1"/>
    <col min="13834" max="13834" width="18.7109375" style="165" bestFit="1" customWidth="1"/>
    <col min="13835" max="13835" width="9.42578125" style="165" bestFit="1" customWidth="1"/>
    <col min="13836" max="13836" width="9" style="165" bestFit="1" customWidth="1"/>
    <col min="13837" max="13837" width="11.5703125" style="165" bestFit="1" customWidth="1"/>
    <col min="13838" max="13838" width="12.7109375" style="165" bestFit="1" customWidth="1"/>
    <col min="13839" max="14074" width="9.140625" style="165"/>
    <col min="14075" max="14075" width="1.5703125" style="165" customWidth="1"/>
    <col min="14076" max="14076" width="45.42578125" style="165" customWidth="1"/>
    <col min="14077" max="14077" width="17.7109375" style="165" bestFit="1" customWidth="1"/>
    <col min="14078" max="14078" width="15" style="165" customWidth="1"/>
    <col min="14079" max="14079" width="15.42578125" style="165" bestFit="1" customWidth="1"/>
    <col min="14080" max="14080" width="13.85546875" style="165" customWidth="1"/>
    <col min="14081" max="14081" width="15.42578125" style="165" customWidth="1"/>
    <col min="14082" max="14083" width="9.7109375" style="165" customWidth="1"/>
    <col min="14084" max="14084" width="12.42578125" style="165" customWidth="1"/>
    <col min="14085" max="14085" width="12.28515625" style="165" customWidth="1"/>
    <col min="14086" max="14086" width="12.42578125" style="165" customWidth="1"/>
    <col min="14087" max="14087" width="17.85546875" style="165" customWidth="1"/>
    <col min="14088" max="14088" width="11.5703125" style="165" bestFit="1" customWidth="1"/>
    <col min="14089" max="14089" width="10" style="165" bestFit="1" customWidth="1"/>
    <col min="14090" max="14090" width="18.7109375" style="165" bestFit="1" customWidth="1"/>
    <col min="14091" max="14091" width="9.42578125" style="165" bestFit="1" customWidth="1"/>
    <col min="14092" max="14092" width="9" style="165" bestFit="1" customWidth="1"/>
    <col min="14093" max="14093" width="11.5703125" style="165" bestFit="1" customWidth="1"/>
    <col min="14094" max="14094" width="12.7109375" style="165" bestFit="1" customWidth="1"/>
    <col min="14095" max="14330" width="9.140625" style="165"/>
    <col min="14331" max="14331" width="1.5703125" style="165" customWidth="1"/>
    <col min="14332" max="14332" width="45.42578125" style="165" customWidth="1"/>
    <col min="14333" max="14333" width="17.7109375" style="165" bestFit="1" customWidth="1"/>
    <col min="14334" max="14334" width="15" style="165" customWidth="1"/>
    <col min="14335" max="14335" width="15.42578125" style="165" bestFit="1" customWidth="1"/>
    <col min="14336" max="14336" width="13.85546875" style="165" customWidth="1"/>
    <col min="14337" max="14337" width="15.42578125" style="165" customWidth="1"/>
    <col min="14338" max="14339" width="9.7109375" style="165" customWidth="1"/>
    <col min="14340" max="14340" width="12.42578125" style="165" customWidth="1"/>
    <col min="14341" max="14341" width="12.28515625" style="165" customWidth="1"/>
    <col min="14342" max="14342" width="12.42578125" style="165" customWidth="1"/>
    <col min="14343" max="14343" width="17.85546875" style="165" customWidth="1"/>
    <col min="14344" max="14344" width="11.5703125" style="165" bestFit="1" customWidth="1"/>
    <col min="14345" max="14345" width="10" style="165" bestFit="1" customWidth="1"/>
    <col min="14346" max="14346" width="18.7109375" style="165" bestFit="1" customWidth="1"/>
    <col min="14347" max="14347" width="9.42578125" style="165" bestFit="1" customWidth="1"/>
    <col min="14348" max="14348" width="9" style="165" bestFit="1" customWidth="1"/>
    <col min="14349" max="14349" width="11.5703125" style="165" bestFit="1" customWidth="1"/>
    <col min="14350" max="14350" width="12.7109375" style="165" bestFit="1" customWidth="1"/>
    <col min="14351" max="14586" width="9.140625" style="165"/>
    <col min="14587" max="14587" width="1.5703125" style="165" customWidth="1"/>
    <col min="14588" max="14588" width="45.42578125" style="165" customWidth="1"/>
    <col min="14589" max="14589" width="17.7109375" style="165" bestFit="1" customWidth="1"/>
    <col min="14590" max="14590" width="15" style="165" customWidth="1"/>
    <col min="14591" max="14591" width="15.42578125" style="165" bestFit="1" customWidth="1"/>
    <col min="14592" max="14592" width="13.85546875" style="165" customWidth="1"/>
    <col min="14593" max="14593" width="15.42578125" style="165" customWidth="1"/>
    <col min="14594" max="14595" width="9.7109375" style="165" customWidth="1"/>
    <col min="14596" max="14596" width="12.42578125" style="165" customWidth="1"/>
    <col min="14597" max="14597" width="12.28515625" style="165" customWidth="1"/>
    <col min="14598" max="14598" width="12.42578125" style="165" customWidth="1"/>
    <col min="14599" max="14599" width="17.85546875" style="165" customWidth="1"/>
    <col min="14600" max="14600" width="11.5703125" style="165" bestFit="1" customWidth="1"/>
    <col min="14601" max="14601" width="10" style="165" bestFit="1" customWidth="1"/>
    <col min="14602" max="14602" width="18.7109375" style="165" bestFit="1" customWidth="1"/>
    <col min="14603" max="14603" width="9.42578125" style="165" bestFit="1" customWidth="1"/>
    <col min="14604" max="14604" width="9" style="165" bestFit="1" customWidth="1"/>
    <col min="14605" max="14605" width="11.5703125" style="165" bestFit="1" customWidth="1"/>
    <col min="14606" max="14606" width="12.7109375" style="165" bestFit="1" customWidth="1"/>
    <col min="14607" max="14842" width="9.140625" style="165"/>
    <col min="14843" max="14843" width="1.5703125" style="165" customWidth="1"/>
    <col min="14844" max="14844" width="45.42578125" style="165" customWidth="1"/>
    <col min="14845" max="14845" width="17.7109375" style="165" bestFit="1" customWidth="1"/>
    <col min="14846" max="14846" width="15" style="165" customWidth="1"/>
    <col min="14847" max="14847" width="15.42578125" style="165" bestFit="1" customWidth="1"/>
    <col min="14848" max="14848" width="13.85546875" style="165" customWidth="1"/>
    <col min="14849" max="14849" width="15.42578125" style="165" customWidth="1"/>
    <col min="14850" max="14851" width="9.7109375" style="165" customWidth="1"/>
    <col min="14852" max="14852" width="12.42578125" style="165" customWidth="1"/>
    <col min="14853" max="14853" width="12.28515625" style="165" customWidth="1"/>
    <col min="14854" max="14854" width="12.42578125" style="165" customWidth="1"/>
    <col min="14855" max="14855" width="17.85546875" style="165" customWidth="1"/>
    <col min="14856" max="14856" width="11.5703125" style="165" bestFit="1" customWidth="1"/>
    <col min="14857" max="14857" width="10" style="165" bestFit="1" customWidth="1"/>
    <col min="14858" max="14858" width="18.7109375" style="165" bestFit="1" customWidth="1"/>
    <col min="14859" max="14859" width="9.42578125" style="165" bestFit="1" customWidth="1"/>
    <col min="14860" max="14860" width="9" style="165" bestFit="1" customWidth="1"/>
    <col min="14861" max="14861" width="11.5703125" style="165" bestFit="1" customWidth="1"/>
    <col min="14862" max="14862" width="12.7109375" style="165" bestFit="1" customWidth="1"/>
    <col min="14863" max="15098" width="9.140625" style="165"/>
    <col min="15099" max="15099" width="1.5703125" style="165" customWidth="1"/>
    <col min="15100" max="15100" width="45.42578125" style="165" customWidth="1"/>
    <col min="15101" max="15101" width="17.7109375" style="165" bestFit="1" customWidth="1"/>
    <col min="15102" max="15102" width="15" style="165" customWidth="1"/>
    <col min="15103" max="15103" width="15.42578125" style="165" bestFit="1" customWidth="1"/>
    <col min="15104" max="15104" width="13.85546875" style="165" customWidth="1"/>
    <col min="15105" max="15105" width="15.42578125" style="165" customWidth="1"/>
    <col min="15106" max="15107" width="9.7109375" style="165" customWidth="1"/>
    <col min="15108" max="15108" width="12.42578125" style="165" customWidth="1"/>
    <col min="15109" max="15109" width="12.28515625" style="165" customWidth="1"/>
    <col min="15110" max="15110" width="12.42578125" style="165" customWidth="1"/>
    <col min="15111" max="15111" width="17.85546875" style="165" customWidth="1"/>
    <col min="15112" max="15112" width="11.5703125" style="165" bestFit="1" customWidth="1"/>
    <col min="15113" max="15113" width="10" style="165" bestFit="1" customWidth="1"/>
    <col min="15114" max="15114" width="18.7109375" style="165" bestFit="1" customWidth="1"/>
    <col min="15115" max="15115" width="9.42578125" style="165" bestFit="1" customWidth="1"/>
    <col min="15116" max="15116" width="9" style="165" bestFit="1" customWidth="1"/>
    <col min="15117" max="15117" width="11.5703125" style="165" bestFit="1" customWidth="1"/>
    <col min="15118" max="15118" width="12.7109375" style="165" bestFit="1" customWidth="1"/>
    <col min="15119" max="15354" width="9.140625" style="165"/>
    <col min="15355" max="15355" width="1.5703125" style="165" customWidth="1"/>
    <col min="15356" max="15356" width="45.42578125" style="165" customWidth="1"/>
    <col min="15357" max="15357" width="17.7109375" style="165" bestFit="1" customWidth="1"/>
    <col min="15358" max="15358" width="15" style="165" customWidth="1"/>
    <col min="15359" max="15359" width="15.42578125" style="165" bestFit="1" customWidth="1"/>
    <col min="15360" max="15360" width="13.85546875" style="165" customWidth="1"/>
    <col min="15361" max="15361" width="15.42578125" style="165" customWidth="1"/>
    <col min="15362" max="15363" width="9.7109375" style="165" customWidth="1"/>
    <col min="15364" max="15364" width="12.42578125" style="165" customWidth="1"/>
    <col min="15365" max="15365" width="12.28515625" style="165" customWidth="1"/>
    <col min="15366" max="15366" width="12.42578125" style="165" customWidth="1"/>
    <col min="15367" max="15367" width="17.85546875" style="165" customWidth="1"/>
    <col min="15368" max="15368" width="11.5703125" style="165" bestFit="1" customWidth="1"/>
    <col min="15369" max="15369" width="10" style="165" bestFit="1" customWidth="1"/>
    <col min="15370" max="15370" width="18.7109375" style="165" bestFit="1" customWidth="1"/>
    <col min="15371" max="15371" width="9.42578125" style="165" bestFit="1" customWidth="1"/>
    <col min="15372" max="15372" width="9" style="165" bestFit="1" customWidth="1"/>
    <col min="15373" max="15373" width="11.5703125" style="165" bestFit="1" customWidth="1"/>
    <col min="15374" max="15374" width="12.7109375" style="165" bestFit="1" customWidth="1"/>
    <col min="15375" max="15610" width="9.140625" style="165"/>
    <col min="15611" max="15611" width="1.5703125" style="165" customWidth="1"/>
    <col min="15612" max="15612" width="45.42578125" style="165" customWidth="1"/>
    <col min="15613" max="15613" width="17.7109375" style="165" bestFit="1" customWidth="1"/>
    <col min="15614" max="15614" width="15" style="165" customWidth="1"/>
    <col min="15615" max="15615" width="15.42578125" style="165" bestFit="1" customWidth="1"/>
    <col min="15616" max="15616" width="13.85546875" style="165" customWidth="1"/>
    <col min="15617" max="15617" width="15.42578125" style="165" customWidth="1"/>
    <col min="15618" max="15619" width="9.7109375" style="165" customWidth="1"/>
    <col min="15620" max="15620" width="12.42578125" style="165" customWidth="1"/>
    <col min="15621" max="15621" width="12.28515625" style="165" customWidth="1"/>
    <col min="15622" max="15622" width="12.42578125" style="165" customWidth="1"/>
    <col min="15623" max="15623" width="17.85546875" style="165" customWidth="1"/>
    <col min="15624" max="15624" width="11.5703125" style="165" bestFit="1" customWidth="1"/>
    <col min="15625" max="15625" width="10" style="165" bestFit="1" customWidth="1"/>
    <col min="15626" max="15626" width="18.7109375" style="165" bestFit="1" customWidth="1"/>
    <col min="15627" max="15627" width="9.42578125" style="165" bestFit="1" customWidth="1"/>
    <col min="15628" max="15628" width="9" style="165" bestFit="1" customWidth="1"/>
    <col min="15629" max="15629" width="11.5703125" style="165" bestFit="1" customWidth="1"/>
    <col min="15630" max="15630" width="12.7109375" style="165" bestFit="1" customWidth="1"/>
    <col min="15631" max="15866" width="9.140625" style="165"/>
    <col min="15867" max="15867" width="1.5703125" style="165" customWidth="1"/>
    <col min="15868" max="15868" width="45.42578125" style="165" customWidth="1"/>
    <col min="15869" max="15869" width="17.7109375" style="165" bestFit="1" customWidth="1"/>
    <col min="15870" max="15870" width="15" style="165" customWidth="1"/>
    <col min="15871" max="15871" width="15.42578125" style="165" bestFit="1" customWidth="1"/>
    <col min="15872" max="15872" width="13.85546875" style="165" customWidth="1"/>
    <col min="15873" max="15873" width="15.42578125" style="165" customWidth="1"/>
    <col min="15874" max="15875" width="9.7109375" style="165" customWidth="1"/>
    <col min="15876" max="15876" width="12.42578125" style="165" customWidth="1"/>
    <col min="15877" max="15877" width="12.28515625" style="165" customWidth="1"/>
    <col min="15878" max="15878" width="12.42578125" style="165" customWidth="1"/>
    <col min="15879" max="15879" width="17.85546875" style="165" customWidth="1"/>
    <col min="15880" max="15880" width="11.5703125" style="165" bestFit="1" customWidth="1"/>
    <col min="15881" max="15881" width="10" style="165" bestFit="1" customWidth="1"/>
    <col min="15882" max="15882" width="18.7109375" style="165" bestFit="1" customWidth="1"/>
    <col min="15883" max="15883" width="9.42578125" style="165" bestFit="1" customWidth="1"/>
    <col min="15884" max="15884" width="9" style="165" bestFit="1" customWidth="1"/>
    <col min="15885" max="15885" width="11.5703125" style="165" bestFit="1" customWidth="1"/>
    <col min="15886" max="15886" width="12.7109375" style="165" bestFit="1" customWidth="1"/>
    <col min="15887" max="16122" width="9.140625" style="165"/>
    <col min="16123" max="16123" width="1.5703125" style="165" customWidth="1"/>
    <col min="16124" max="16124" width="45.42578125" style="165" customWidth="1"/>
    <col min="16125" max="16125" width="17.7109375" style="165" bestFit="1" customWidth="1"/>
    <col min="16126" max="16126" width="15" style="165" customWidth="1"/>
    <col min="16127" max="16127" width="15.42578125" style="165" bestFit="1" customWidth="1"/>
    <col min="16128" max="16128" width="13.85546875" style="165" customWidth="1"/>
    <col min="16129" max="16129" width="15.42578125" style="165" customWidth="1"/>
    <col min="16130" max="16131" width="9.7109375" style="165" customWidth="1"/>
    <col min="16132" max="16132" width="12.42578125" style="165" customWidth="1"/>
    <col min="16133" max="16133" width="12.28515625" style="165" customWidth="1"/>
    <col min="16134" max="16134" width="12.42578125" style="165" customWidth="1"/>
    <col min="16135" max="16135" width="17.85546875" style="165" customWidth="1"/>
    <col min="16136" max="16136" width="11.5703125" style="165" bestFit="1" customWidth="1"/>
    <col min="16137" max="16137" width="10" style="165" bestFit="1" customWidth="1"/>
    <col min="16138" max="16138" width="18.7109375" style="165" bestFit="1" customWidth="1"/>
    <col min="16139" max="16139" width="9.42578125" style="165" bestFit="1" customWidth="1"/>
    <col min="16140" max="16140" width="9" style="165" bestFit="1" customWidth="1"/>
    <col min="16141" max="16141" width="11.5703125" style="165" bestFit="1" customWidth="1"/>
    <col min="16142" max="16142" width="12.7109375" style="165" bestFit="1" customWidth="1"/>
    <col min="16143" max="16384" width="9.140625" style="165"/>
  </cols>
  <sheetData>
    <row r="2" spans="2:8" ht="23.25" customHeight="1">
      <c r="B2" s="706" t="s">
        <v>160</v>
      </c>
      <c r="C2" s="707"/>
      <c r="D2" s="707"/>
      <c r="E2" s="707"/>
      <c r="F2" s="707"/>
      <c r="G2" s="707"/>
      <c r="H2" s="707"/>
    </row>
    <row r="3" spans="2:8" ht="9.75" customHeight="1" thickBot="1">
      <c r="C3" s="166"/>
      <c r="F3" s="174"/>
    </row>
    <row r="4" spans="2:8" ht="16.5" customHeight="1">
      <c r="B4" s="168" t="s">
        <v>161</v>
      </c>
      <c r="C4" s="239">
        <f>C68</f>
        <v>22</v>
      </c>
      <c r="D4" s="273"/>
      <c r="E4" s="273"/>
      <c r="F4" s="273"/>
      <c r="G4" s="173" t="s">
        <v>134</v>
      </c>
      <c r="H4" s="274" t="s">
        <v>226</v>
      </c>
    </row>
    <row r="5" spans="2:8" ht="15" customHeight="1" thickBot="1">
      <c r="B5" s="275"/>
      <c r="C5" s="175"/>
      <c r="D5" s="700" t="s">
        <v>162</v>
      </c>
      <c r="E5" s="701"/>
      <c r="F5" s="701"/>
      <c r="G5" s="700" t="s">
        <v>229</v>
      </c>
      <c r="H5" s="708"/>
    </row>
    <row r="6" spans="2:8" ht="12.75" customHeight="1">
      <c r="B6" s="694" t="s">
        <v>163</v>
      </c>
      <c r="C6" s="702" t="s">
        <v>19</v>
      </c>
      <c r="D6" s="702" t="s">
        <v>164</v>
      </c>
      <c r="E6" s="702" t="s">
        <v>165</v>
      </c>
      <c r="F6" s="702" t="s">
        <v>166</v>
      </c>
      <c r="G6" s="158" t="s">
        <v>83</v>
      </c>
      <c r="H6" s="158" t="s">
        <v>84</v>
      </c>
    </row>
    <row r="7" spans="2:8" ht="13.5" customHeight="1" thickBot="1">
      <c r="B7" s="695"/>
      <c r="C7" s="703"/>
      <c r="D7" s="703"/>
      <c r="E7" s="703"/>
      <c r="F7" s="703"/>
      <c r="G7" s="133">
        <v>0.4</v>
      </c>
      <c r="H7" s="134" t="s">
        <v>446</v>
      </c>
    </row>
    <row r="8" spans="2:8" ht="13.5" thickBot="1">
      <c r="B8" s="176" t="s">
        <v>167</v>
      </c>
      <c r="C8" s="177"/>
      <c r="D8" s="177"/>
      <c r="E8" s="177"/>
      <c r="F8" s="177"/>
      <c r="G8" s="177"/>
      <c r="H8" s="177"/>
    </row>
    <row r="9" spans="2:8" ht="15.75">
      <c r="B9" s="226" t="s">
        <v>217</v>
      </c>
      <c r="C9" s="227"/>
      <c r="D9" s="228">
        <v>1538.29</v>
      </c>
      <c r="E9" s="229">
        <f t="shared" ref="E9:E29" si="0">D9*1.5*1.21</f>
        <v>2791.9963499999999</v>
      </c>
      <c r="F9" s="240">
        <f t="shared" ref="F9:F29" si="1">D9*2*1.2067*1.21</f>
        <v>4492.1359940599996</v>
      </c>
      <c r="G9" s="246"/>
      <c r="H9" s="246"/>
    </row>
    <row r="10" spans="2:8" ht="15.75">
      <c r="B10" s="230" t="s">
        <v>220</v>
      </c>
      <c r="C10" s="231"/>
      <c r="D10" s="232">
        <v>1211.01</v>
      </c>
      <c r="E10" s="233">
        <f t="shared" si="0"/>
        <v>2197.9831499999996</v>
      </c>
      <c r="F10" s="241">
        <f t="shared" si="1"/>
        <v>3536.4083561399998</v>
      </c>
      <c r="G10" s="250"/>
      <c r="H10" s="250"/>
    </row>
    <row r="11" spans="2:8" ht="15.75">
      <c r="B11" s="230" t="s">
        <v>223</v>
      </c>
      <c r="C11" s="231"/>
      <c r="D11" s="232">
        <v>758.67</v>
      </c>
      <c r="E11" s="233">
        <f t="shared" si="0"/>
        <v>1376.9860499999998</v>
      </c>
      <c r="F11" s="241">
        <f t="shared" si="1"/>
        <v>2215.4787553800002</v>
      </c>
      <c r="G11" s="250"/>
      <c r="H11" s="250"/>
    </row>
    <row r="12" spans="2:8" ht="15.75">
      <c r="B12" s="230" t="s">
        <v>445</v>
      </c>
      <c r="C12" s="231"/>
      <c r="D12" s="232">
        <v>877.06</v>
      </c>
      <c r="E12" s="233">
        <f>D12*1.5*1.21</f>
        <v>1591.8638999999998</v>
      </c>
      <c r="F12" s="241">
        <f>D12*2*1.2067*1.21</f>
        <v>2561.2028908400002</v>
      </c>
      <c r="G12" s="250"/>
      <c r="H12" s="250"/>
    </row>
    <row r="13" spans="2:8" ht="15.75">
      <c r="B13" s="230" t="s">
        <v>218</v>
      </c>
      <c r="C13" s="231"/>
      <c r="D13" s="232">
        <v>1234.1300000000001</v>
      </c>
      <c r="E13" s="233">
        <f t="shared" si="0"/>
        <v>2239.9459500000003</v>
      </c>
      <c r="F13" s="241">
        <f t="shared" si="1"/>
        <v>3603.9237038200004</v>
      </c>
      <c r="G13" s="250"/>
      <c r="H13" s="250"/>
    </row>
    <row r="14" spans="2:8" ht="15.75">
      <c r="B14" s="230" t="s">
        <v>381</v>
      </c>
      <c r="C14" s="231"/>
      <c r="D14" s="232">
        <v>1055.71</v>
      </c>
      <c r="E14" s="233">
        <f>D14*1.5*1.21</f>
        <v>1916.11365</v>
      </c>
      <c r="F14" s="241">
        <f>D14*2*1.2067*1.21</f>
        <v>3082.89912194</v>
      </c>
      <c r="G14" s="250" t="s">
        <v>110</v>
      </c>
      <c r="H14" s="250"/>
    </row>
    <row r="15" spans="2:8" ht="15.75">
      <c r="B15" s="272" t="s">
        <v>82</v>
      </c>
      <c r="C15" s="231"/>
      <c r="D15" s="232">
        <v>1055.71</v>
      </c>
      <c r="E15" s="233">
        <f t="shared" si="0"/>
        <v>1916.11365</v>
      </c>
      <c r="F15" s="241">
        <f t="shared" si="1"/>
        <v>3082.89912194</v>
      </c>
      <c r="G15" s="250" t="s">
        <v>110</v>
      </c>
      <c r="H15" s="250"/>
    </row>
    <row r="16" spans="2:8" ht="15.75">
      <c r="B16" s="272" t="s">
        <v>81</v>
      </c>
      <c r="C16" s="231"/>
      <c r="D16" s="232">
        <v>1055.71</v>
      </c>
      <c r="E16" s="233">
        <f t="shared" si="0"/>
        <v>1916.11365</v>
      </c>
      <c r="F16" s="241">
        <f t="shared" si="1"/>
        <v>3082.89912194</v>
      </c>
      <c r="G16" s="250" t="s">
        <v>110</v>
      </c>
      <c r="H16" s="250"/>
    </row>
    <row r="17" spans="2:8" ht="15.75">
      <c r="B17" s="272" t="s">
        <v>79</v>
      </c>
      <c r="C17" s="231"/>
      <c r="D17" s="232">
        <v>1055.71</v>
      </c>
      <c r="E17" s="233">
        <f t="shared" si="0"/>
        <v>1916.11365</v>
      </c>
      <c r="F17" s="241">
        <f t="shared" si="1"/>
        <v>3082.89912194</v>
      </c>
      <c r="G17" s="250" t="s">
        <v>110</v>
      </c>
      <c r="H17" s="250"/>
    </row>
    <row r="18" spans="2:8" ht="15.75">
      <c r="B18" s="272" t="s">
        <v>80</v>
      </c>
      <c r="C18" s="231"/>
      <c r="D18" s="232">
        <v>1055.71</v>
      </c>
      <c r="E18" s="233">
        <f t="shared" si="0"/>
        <v>1916.11365</v>
      </c>
      <c r="F18" s="241">
        <f t="shared" si="1"/>
        <v>3082.89912194</v>
      </c>
      <c r="G18" s="250" t="s">
        <v>110</v>
      </c>
      <c r="H18" s="250"/>
    </row>
    <row r="19" spans="2:8" ht="15.75">
      <c r="B19" s="230" t="s">
        <v>219</v>
      </c>
      <c r="C19" s="231"/>
      <c r="D19" s="232">
        <v>877.06</v>
      </c>
      <c r="E19" s="233">
        <f t="shared" si="0"/>
        <v>1591.8638999999998</v>
      </c>
      <c r="F19" s="241">
        <f t="shared" si="1"/>
        <v>2561.2028908400002</v>
      </c>
      <c r="G19" s="250"/>
      <c r="H19" s="250"/>
    </row>
    <row r="20" spans="2:8" ht="15.75">
      <c r="B20" s="230" t="s">
        <v>221</v>
      </c>
      <c r="C20" s="231"/>
      <c r="D20" s="232">
        <v>1134.44</v>
      </c>
      <c r="E20" s="233">
        <f t="shared" si="0"/>
        <v>2059.0086000000001</v>
      </c>
      <c r="F20" s="241">
        <f t="shared" si="1"/>
        <v>3312.8075701600005</v>
      </c>
      <c r="G20" s="250"/>
      <c r="H20" s="643">
        <v>230</v>
      </c>
    </row>
    <row r="21" spans="2:8" ht="15.75">
      <c r="B21" s="230" t="s">
        <v>384</v>
      </c>
      <c r="C21" s="231"/>
      <c r="D21" s="232">
        <v>1027.69</v>
      </c>
      <c r="E21" s="233">
        <f t="shared" si="0"/>
        <v>1865.2573500000001</v>
      </c>
      <c r="F21" s="241">
        <f t="shared" si="1"/>
        <v>3001.0747256600002</v>
      </c>
      <c r="G21" s="250" t="s">
        <v>110</v>
      </c>
      <c r="H21" s="250"/>
    </row>
    <row r="22" spans="2:8" ht="15.75">
      <c r="B22" s="230" t="s">
        <v>213</v>
      </c>
      <c r="C22" s="231"/>
      <c r="D22" s="232">
        <v>887.06</v>
      </c>
      <c r="E22" s="233">
        <f t="shared" si="0"/>
        <v>1610.0138999999999</v>
      </c>
      <c r="F22" s="241">
        <f t="shared" si="1"/>
        <v>2590.4050308400001</v>
      </c>
      <c r="G22" s="250"/>
      <c r="H22" s="643">
        <v>50</v>
      </c>
    </row>
    <row r="23" spans="2:8" ht="15.75">
      <c r="B23" s="230" t="s">
        <v>214</v>
      </c>
      <c r="C23" s="231"/>
      <c r="D23" s="232">
        <v>887.06</v>
      </c>
      <c r="E23" s="233">
        <f t="shared" si="0"/>
        <v>1610.0138999999999</v>
      </c>
      <c r="F23" s="241">
        <f t="shared" si="1"/>
        <v>2590.4050308400001</v>
      </c>
      <c r="G23" s="250"/>
      <c r="H23" s="250"/>
    </row>
    <row r="24" spans="2:8" ht="15.75">
      <c r="B24" s="230" t="s">
        <v>212</v>
      </c>
      <c r="C24" s="234"/>
      <c r="D24" s="232">
        <v>887.06</v>
      </c>
      <c r="E24" s="233">
        <f t="shared" si="0"/>
        <v>1610.0138999999999</v>
      </c>
      <c r="F24" s="241">
        <f t="shared" si="1"/>
        <v>2590.4050308400001</v>
      </c>
      <c r="G24" s="250"/>
      <c r="H24" s="250"/>
    </row>
    <row r="25" spans="2:8" ht="15.75">
      <c r="B25" s="230" t="s">
        <v>225</v>
      </c>
      <c r="C25" s="231"/>
      <c r="D25" s="232">
        <v>822.73</v>
      </c>
      <c r="E25" s="233">
        <f t="shared" si="0"/>
        <v>1493.25495</v>
      </c>
      <c r="F25" s="241">
        <f t="shared" si="1"/>
        <v>2402.5476642200001</v>
      </c>
      <c r="G25" s="250"/>
      <c r="H25" s="250"/>
    </row>
    <row r="26" spans="2:8" ht="15.75">
      <c r="B26" s="230" t="s">
        <v>224</v>
      </c>
      <c r="C26" s="231"/>
      <c r="D26" s="232">
        <v>977.42</v>
      </c>
      <c r="E26" s="233">
        <f t="shared" si="0"/>
        <v>1774.0172999999998</v>
      </c>
      <c r="F26" s="241">
        <f t="shared" si="1"/>
        <v>2854.2755678799999</v>
      </c>
      <c r="G26" s="250"/>
      <c r="H26" s="250"/>
    </row>
    <row r="27" spans="2:8" ht="15.75">
      <c r="B27" s="272" t="s">
        <v>431</v>
      </c>
      <c r="C27" s="231"/>
      <c r="D27" s="232">
        <v>1307.1600000000001</v>
      </c>
      <c r="E27" s="233">
        <f t="shared" si="0"/>
        <v>2372.4954000000002</v>
      </c>
      <c r="F27" s="241">
        <f t="shared" si="1"/>
        <v>3817.1869322400003</v>
      </c>
      <c r="G27" s="250"/>
      <c r="H27" s="250"/>
    </row>
    <row r="28" spans="2:8" ht="60.75">
      <c r="B28" s="641" t="s">
        <v>432</v>
      </c>
      <c r="C28" s="231"/>
      <c r="D28" s="232">
        <v>1986.28</v>
      </c>
      <c r="E28" s="233">
        <f t="shared" si="0"/>
        <v>3605.0981999999999</v>
      </c>
      <c r="F28" s="241">
        <f t="shared" si="1"/>
        <v>5800.3626639200002</v>
      </c>
      <c r="G28" s="250"/>
      <c r="H28" s="250"/>
    </row>
    <row r="29" spans="2:8" ht="15.75">
      <c r="B29" s="272" t="s">
        <v>434</v>
      </c>
      <c r="C29" s="231"/>
      <c r="D29" s="232">
        <v>1986.28</v>
      </c>
      <c r="E29" s="233">
        <f t="shared" si="0"/>
        <v>3605.0981999999999</v>
      </c>
      <c r="F29" s="241">
        <f t="shared" si="1"/>
        <v>5800.3626639200002</v>
      </c>
      <c r="G29" s="250"/>
      <c r="H29" s="250"/>
    </row>
    <row r="30" spans="2:8" ht="15.75">
      <c r="B30" s="272" t="s">
        <v>435</v>
      </c>
      <c r="C30" s="231"/>
      <c r="D30" s="232">
        <v>1986.28</v>
      </c>
      <c r="E30" s="233">
        <f>D30*1.5*1.21</f>
        <v>3605.0981999999999</v>
      </c>
      <c r="F30" s="241">
        <f>D30*2*1.2067*1.21</f>
        <v>5800.3626639200002</v>
      </c>
      <c r="G30" s="250"/>
      <c r="H30" s="250"/>
    </row>
    <row r="31" spans="2:8" ht="15.75">
      <c r="B31" s="272" t="s">
        <v>436</v>
      </c>
      <c r="C31" s="231"/>
      <c r="D31" s="232">
        <v>1986.28</v>
      </c>
      <c r="E31" s="233">
        <f>D31*1.5*1.21</f>
        <v>3605.0981999999999</v>
      </c>
      <c r="F31" s="241">
        <f>D31*2*1.2067*1.21</f>
        <v>5800.3626639200002</v>
      </c>
      <c r="G31" s="250"/>
      <c r="H31" s="250"/>
    </row>
    <row r="32" spans="2:8" ht="15.75">
      <c r="B32" s="272" t="s">
        <v>437</v>
      </c>
      <c r="C32" s="231"/>
      <c r="D32" s="232">
        <v>1986.28</v>
      </c>
      <c r="E32" s="233">
        <f t="shared" ref="E32:E44" si="2">D32*1.5*1.21</f>
        <v>3605.0981999999999</v>
      </c>
      <c r="F32" s="241">
        <f t="shared" ref="F32:F44" si="3">D32*2*1.2067*1.21</f>
        <v>5800.3626639200002</v>
      </c>
      <c r="G32" s="250"/>
      <c r="H32" s="250"/>
    </row>
    <row r="33" spans="2:8" ht="15.75">
      <c r="B33" s="272" t="s">
        <v>438</v>
      </c>
      <c r="C33" s="231"/>
      <c r="D33" s="232">
        <v>1986.28</v>
      </c>
      <c r="E33" s="233">
        <f t="shared" si="2"/>
        <v>3605.0981999999999</v>
      </c>
      <c r="F33" s="241">
        <f t="shared" si="3"/>
        <v>5800.3626639200002</v>
      </c>
      <c r="G33" s="250"/>
      <c r="H33" s="250"/>
    </row>
    <row r="34" spans="2:8" ht="15.75">
      <c r="B34" s="272" t="s">
        <v>439</v>
      </c>
      <c r="C34" s="231"/>
      <c r="D34" s="232">
        <v>1986.28</v>
      </c>
      <c r="E34" s="233">
        <f t="shared" si="2"/>
        <v>3605.0981999999999</v>
      </c>
      <c r="F34" s="241">
        <f t="shared" si="3"/>
        <v>5800.3626639200002</v>
      </c>
      <c r="G34" s="250"/>
      <c r="H34" s="250"/>
    </row>
    <row r="35" spans="2:8" ht="15.75">
      <c r="B35" s="272" t="s">
        <v>440</v>
      </c>
      <c r="C35" s="231"/>
      <c r="D35" s="232">
        <v>1986.28</v>
      </c>
      <c r="E35" s="233">
        <f>D35*1.5*1.21</f>
        <v>3605.0981999999999</v>
      </c>
      <c r="F35" s="241">
        <f>D35*2*1.2067*1.21</f>
        <v>5800.3626639200002</v>
      </c>
      <c r="G35" s="250"/>
      <c r="H35" s="250"/>
    </row>
    <row r="36" spans="2:8" ht="15.75">
      <c r="B36" s="272" t="s">
        <v>441</v>
      </c>
      <c r="C36" s="231"/>
      <c r="D36" s="232">
        <f>1986.28+148.97</f>
        <v>2135.25</v>
      </c>
      <c r="E36" s="233">
        <f>D36*1.5*1.21</f>
        <v>3875.4787499999998</v>
      </c>
      <c r="F36" s="241">
        <f>D36*2*1.2067*1.21</f>
        <v>6235.3869435000006</v>
      </c>
      <c r="G36" s="250"/>
      <c r="H36" s="250"/>
    </row>
    <row r="37" spans="2:8" ht="15.75">
      <c r="B37" s="272" t="s">
        <v>442</v>
      </c>
      <c r="C37" s="231"/>
      <c r="D37" s="232">
        <v>1986.28</v>
      </c>
      <c r="E37" s="233">
        <f>D37*1.5*1.21</f>
        <v>3605.0981999999999</v>
      </c>
      <c r="F37" s="241">
        <f>D37*2*1.2067*1.21</f>
        <v>5800.3626639200002</v>
      </c>
      <c r="G37" s="250"/>
      <c r="H37" s="250"/>
    </row>
    <row r="38" spans="2:8" ht="15.75">
      <c r="B38" s="272" t="s">
        <v>443</v>
      </c>
      <c r="C38" s="231"/>
      <c r="D38" s="232">
        <v>1986.28</v>
      </c>
      <c r="E38" s="233">
        <f>D38*1.5*1.21</f>
        <v>3605.0981999999999</v>
      </c>
      <c r="F38" s="241">
        <f>D38*2*1.2067*1.21</f>
        <v>5800.3626639200002</v>
      </c>
      <c r="G38" s="250"/>
      <c r="H38" s="250"/>
    </row>
    <row r="39" spans="2:8" ht="15.75">
      <c r="B39" s="272" t="s">
        <v>444</v>
      </c>
      <c r="C39" s="231"/>
      <c r="D39" s="232">
        <v>1986.28</v>
      </c>
      <c r="E39" s="233">
        <f>D39*1.5*1.21</f>
        <v>3605.0981999999999</v>
      </c>
      <c r="F39" s="241">
        <f>D39*2*1.2067*1.21</f>
        <v>5800.3626639200002</v>
      </c>
      <c r="G39" s="250"/>
      <c r="H39" s="250"/>
    </row>
    <row r="40" spans="2:8" ht="15.75">
      <c r="B40" s="272" t="s">
        <v>433</v>
      </c>
      <c r="C40" s="231"/>
      <c r="D40" s="232">
        <v>1246.0999999999999</v>
      </c>
      <c r="E40" s="233">
        <f t="shared" si="2"/>
        <v>2261.6714999999999</v>
      </c>
      <c r="F40" s="241">
        <f t="shared" si="3"/>
        <v>3638.8786654</v>
      </c>
      <c r="G40" s="250"/>
      <c r="H40" s="250"/>
    </row>
    <row r="41" spans="2:8" ht="15.75">
      <c r="B41" s="230" t="s">
        <v>222</v>
      </c>
      <c r="C41" s="231"/>
      <c r="D41" s="232">
        <v>1261.6400000000001</v>
      </c>
      <c r="E41" s="233">
        <f t="shared" si="2"/>
        <v>2289.8766000000001</v>
      </c>
      <c r="F41" s="241">
        <f t="shared" si="3"/>
        <v>3684.2587909600006</v>
      </c>
      <c r="G41" s="250"/>
      <c r="H41" s="250"/>
    </row>
    <row r="42" spans="2:8" ht="15.75">
      <c r="B42" s="230" t="s">
        <v>215</v>
      </c>
      <c r="C42" s="231"/>
      <c r="D42" s="232">
        <v>942.84</v>
      </c>
      <c r="E42" s="233">
        <f t="shared" si="2"/>
        <v>1711.2546</v>
      </c>
      <c r="F42" s="241">
        <f t="shared" si="3"/>
        <v>2753.2945677600001</v>
      </c>
      <c r="G42" s="250"/>
      <c r="H42" s="643">
        <v>50</v>
      </c>
    </row>
    <row r="43" spans="2:8" ht="15.75">
      <c r="B43" s="230" t="s">
        <v>216</v>
      </c>
      <c r="C43" s="231"/>
      <c r="D43" s="232">
        <v>942.84</v>
      </c>
      <c r="E43" s="233">
        <f t="shared" si="2"/>
        <v>1711.2546</v>
      </c>
      <c r="F43" s="241">
        <f t="shared" si="3"/>
        <v>2753.2945677600001</v>
      </c>
      <c r="G43" s="250"/>
      <c r="H43" s="250"/>
    </row>
    <row r="44" spans="2:8" ht="16.5" thickBot="1">
      <c r="B44" s="225" t="s">
        <v>237</v>
      </c>
      <c r="C44" s="290"/>
      <c r="D44" s="232">
        <v>987.68</v>
      </c>
      <c r="E44" s="238">
        <f t="shared" si="2"/>
        <v>1792.6391999999998</v>
      </c>
      <c r="F44" s="242">
        <f t="shared" si="3"/>
        <v>2884.2369635200002</v>
      </c>
      <c r="G44" s="254" t="s">
        <v>110</v>
      </c>
      <c r="H44" s="254"/>
    </row>
    <row r="45" spans="2:8" ht="15.75" thickBot="1">
      <c r="B45" s="704"/>
      <c r="C45" s="705"/>
      <c r="D45" s="705"/>
      <c r="E45" s="705"/>
      <c r="F45" s="705"/>
    </row>
    <row r="46" spans="2:8" ht="15.75">
      <c r="B46" s="226" t="s">
        <v>227</v>
      </c>
      <c r="C46" s="227"/>
      <c r="D46" s="228">
        <v>6000</v>
      </c>
      <c r="E46" s="229">
        <f t="shared" ref="E46:E51" si="4">D46*1.5*1.21</f>
        <v>10890</v>
      </c>
      <c r="F46" s="240">
        <f t="shared" ref="F46:F51" si="5">D46*2*1.2067*1.21</f>
        <v>17521.284</v>
      </c>
      <c r="G46" s="250"/>
      <c r="H46" s="250"/>
    </row>
    <row r="47" spans="2:8" ht="15.75">
      <c r="B47" s="230" t="s">
        <v>168</v>
      </c>
      <c r="C47" s="231"/>
      <c r="D47" s="232">
        <v>6000</v>
      </c>
      <c r="E47" s="233">
        <f t="shared" si="4"/>
        <v>10890</v>
      </c>
      <c r="F47" s="241">
        <f t="shared" si="5"/>
        <v>17521.284</v>
      </c>
      <c r="G47" s="250"/>
      <c r="H47" s="250"/>
    </row>
    <row r="48" spans="2:8" ht="15.75">
      <c r="B48" s="230" t="s">
        <v>169</v>
      </c>
      <c r="C48" s="231"/>
      <c r="D48" s="232">
        <v>1990.8</v>
      </c>
      <c r="E48" s="233">
        <f t="shared" si="4"/>
        <v>3613.3019999999997</v>
      </c>
      <c r="F48" s="241">
        <f t="shared" si="5"/>
        <v>5813.5620312000001</v>
      </c>
      <c r="G48" s="250"/>
      <c r="H48" s="250"/>
    </row>
    <row r="49" spans="1:8" ht="15.75">
      <c r="B49" s="230" t="s">
        <v>170</v>
      </c>
      <c r="C49" s="231"/>
      <c r="D49" s="232">
        <v>1437.8</v>
      </c>
      <c r="E49" s="233">
        <f t="shared" si="4"/>
        <v>2609.6069999999995</v>
      </c>
      <c r="F49" s="241">
        <f t="shared" si="5"/>
        <v>4198.6836892000001</v>
      </c>
      <c r="G49" s="250"/>
      <c r="H49" s="250"/>
    </row>
    <row r="50" spans="1:8" ht="15.75">
      <c r="B50" s="230" t="s">
        <v>171</v>
      </c>
      <c r="C50" s="231"/>
      <c r="D50" s="232">
        <v>2765</v>
      </c>
      <c r="E50" s="233">
        <f t="shared" si="4"/>
        <v>5018.4749999999995</v>
      </c>
      <c r="F50" s="241">
        <f t="shared" si="5"/>
        <v>8074.3917099999999</v>
      </c>
      <c r="G50" s="250"/>
      <c r="H50" s="250"/>
    </row>
    <row r="51" spans="1:8" ht="16.5" thickBot="1">
      <c r="B51" s="235" t="s">
        <v>172</v>
      </c>
      <c r="C51" s="236"/>
      <c r="D51" s="237">
        <v>3882.06</v>
      </c>
      <c r="E51" s="238">
        <f t="shared" si="4"/>
        <v>7045.9389000000001</v>
      </c>
      <c r="F51" s="242">
        <f t="shared" si="5"/>
        <v>11336.445960840001</v>
      </c>
      <c r="G51" s="254"/>
      <c r="H51" s="254"/>
    </row>
    <row r="52" spans="1:8" ht="13.5" thickBot="1">
      <c r="A52" s="178"/>
      <c r="B52" s="178"/>
      <c r="C52" s="178"/>
      <c r="D52" s="178"/>
      <c r="E52" s="178"/>
      <c r="F52" s="178"/>
    </row>
    <row r="53" spans="1:8" ht="12.75" customHeight="1">
      <c r="B53" s="694" t="s">
        <v>14</v>
      </c>
      <c r="C53" s="179" t="s">
        <v>173</v>
      </c>
      <c r="D53" s="712" t="s">
        <v>209</v>
      </c>
      <c r="E53" s="712" t="s">
        <v>198</v>
      </c>
      <c r="F53" s="172"/>
    </row>
    <row r="54" spans="1:8" ht="12.75" customHeight="1" thickBot="1">
      <c r="B54" s="711"/>
      <c r="C54" s="223" t="s">
        <v>174</v>
      </c>
      <c r="D54" s="713"/>
      <c r="E54" s="713"/>
      <c r="F54" s="172"/>
    </row>
    <row r="55" spans="1:8" ht="15.75">
      <c r="B55" s="243" t="s">
        <v>205</v>
      </c>
      <c r="C55" s="244">
        <v>1.2</v>
      </c>
      <c r="D55" s="245">
        <f>$C$68</f>
        <v>22</v>
      </c>
      <c r="E55" s="246" t="s">
        <v>110</v>
      </c>
      <c r="F55" s="172"/>
    </row>
    <row r="56" spans="1:8" ht="15.75">
      <c r="B56" s="247" t="s">
        <v>204</v>
      </c>
      <c r="C56" s="248">
        <v>0</v>
      </c>
      <c r="D56" s="249">
        <f>$C$68</f>
        <v>22</v>
      </c>
      <c r="E56" s="250" t="s">
        <v>110</v>
      </c>
      <c r="F56" s="172"/>
    </row>
    <row r="57" spans="1:8" ht="15.75">
      <c r="B57" s="247" t="s">
        <v>206</v>
      </c>
      <c r="C57" s="248">
        <v>0</v>
      </c>
      <c r="D57" s="249">
        <f>$C$68</f>
        <v>22</v>
      </c>
      <c r="E57" s="250" t="s">
        <v>110</v>
      </c>
      <c r="F57" s="172"/>
    </row>
    <row r="58" spans="1:8" ht="15.75">
      <c r="B58" s="247" t="s">
        <v>207</v>
      </c>
      <c r="C58" s="248">
        <v>0</v>
      </c>
      <c r="D58" s="249">
        <f>$C$68</f>
        <v>22</v>
      </c>
      <c r="E58" s="250" t="s">
        <v>110</v>
      </c>
      <c r="F58" s="172"/>
    </row>
    <row r="59" spans="1:8" ht="15.75">
      <c r="B59" s="247" t="s">
        <v>175</v>
      </c>
      <c r="C59" s="248">
        <v>425</v>
      </c>
      <c r="D59" s="249">
        <f>D58/$C$68</f>
        <v>1</v>
      </c>
      <c r="E59" s="250" t="s">
        <v>110</v>
      </c>
      <c r="F59" s="172"/>
    </row>
    <row r="60" spans="1:8" ht="15.75">
      <c r="B60" s="247" t="s">
        <v>208</v>
      </c>
      <c r="C60" s="248">
        <v>0</v>
      </c>
      <c r="D60" s="249">
        <f>D58/D58</f>
        <v>1</v>
      </c>
      <c r="E60" s="250"/>
      <c r="F60" s="172"/>
    </row>
    <row r="61" spans="1:8" ht="16.5" thickBot="1">
      <c r="B61" s="251" t="s">
        <v>176</v>
      </c>
      <c r="C61" s="252">
        <v>0</v>
      </c>
      <c r="D61" s="253">
        <f>D60/12</f>
        <v>8.3333333333333329E-2</v>
      </c>
      <c r="E61" s="254"/>
      <c r="F61" s="172"/>
    </row>
    <row r="62" spans="1:8">
      <c r="B62" s="224"/>
      <c r="C62" s="224"/>
      <c r="E62" s="180"/>
      <c r="F62" s="180"/>
    </row>
    <row r="63" spans="1:8">
      <c r="E63" s="181"/>
      <c r="F63" s="181"/>
    </row>
    <row r="64" spans="1:8" ht="13.5" thickBot="1">
      <c r="E64" s="181"/>
      <c r="F64" s="181"/>
    </row>
    <row r="65" spans="2:6">
      <c r="B65" s="694" t="s">
        <v>177</v>
      </c>
      <c r="C65" s="709" t="s">
        <v>178</v>
      </c>
      <c r="D65" s="698" t="s">
        <v>179</v>
      </c>
      <c r="E65" s="181"/>
      <c r="F65" s="181"/>
    </row>
    <row r="66" spans="2:6" ht="13.5" thickBot="1">
      <c r="B66" s="711"/>
      <c r="C66" s="710"/>
      <c r="D66" s="699"/>
      <c r="E66" s="181"/>
      <c r="F66" s="181"/>
    </row>
    <row r="67" spans="2:6" ht="15">
      <c r="B67" s="255" t="s">
        <v>180</v>
      </c>
      <c r="C67" s="256">
        <v>8</v>
      </c>
      <c r="D67" s="257"/>
      <c r="E67" s="181"/>
      <c r="F67" s="181"/>
    </row>
    <row r="68" spans="2:6" ht="15">
      <c r="B68" s="258" t="s">
        <v>211</v>
      </c>
      <c r="C68" s="259">
        <v>22</v>
      </c>
      <c r="D68" s="260"/>
      <c r="E68" s="181"/>
      <c r="F68" s="181"/>
    </row>
    <row r="69" spans="2:6" ht="15">
      <c r="B69" s="258" t="s">
        <v>181</v>
      </c>
      <c r="C69" s="259">
        <v>220</v>
      </c>
      <c r="D69" s="261"/>
      <c r="E69" s="181"/>
      <c r="F69" s="181"/>
    </row>
    <row r="70" spans="2:6" ht="15">
      <c r="B70" s="230" t="s">
        <v>182</v>
      </c>
      <c r="C70" s="259">
        <v>0.5</v>
      </c>
      <c r="D70" s="261"/>
      <c r="E70" s="181"/>
      <c r="F70" s="181"/>
    </row>
    <row r="71" spans="2:6" ht="15">
      <c r="B71" s="230" t="s">
        <v>183</v>
      </c>
      <c r="C71" s="259">
        <f>C68*C70</f>
        <v>11</v>
      </c>
      <c r="D71" s="261"/>
      <c r="E71" s="181"/>
      <c r="F71" s="181"/>
    </row>
    <row r="72" spans="2:6" ht="15">
      <c r="B72" s="230" t="s">
        <v>184</v>
      </c>
      <c r="C72" s="262">
        <v>0.03</v>
      </c>
      <c r="D72" s="260"/>
      <c r="E72" s="181"/>
      <c r="F72" s="181"/>
    </row>
    <row r="73" spans="2:6" ht="15.75" thickBot="1">
      <c r="B73" s="263" t="s">
        <v>185</v>
      </c>
      <c r="C73" s="264">
        <f>C68*C67*(1-C72)</f>
        <v>170.72</v>
      </c>
      <c r="D73" s="265"/>
      <c r="E73" s="181"/>
      <c r="F73" s="181"/>
    </row>
    <row r="74" spans="2:6" ht="13.5" thickBot="1">
      <c r="E74" s="181"/>
      <c r="F74" s="181"/>
    </row>
    <row r="75" spans="2:6" ht="16.5" customHeight="1">
      <c r="B75" s="694" t="s">
        <v>177</v>
      </c>
      <c r="C75" s="709" t="s">
        <v>178</v>
      </c>
      <c r="D75" s="709" t="s">
        <v>209</v>
      </c>
      <c r="E75" s="698" t="s">
        <v>179</v>
      </c>
      <c r="F75" s="182"/>
    </row>
    <row r="76" spans="2:6" ht="13.5" thickBot="1">
      <c r="B76" s="711"/>
      <c r="C76" s="710"/>
      <c r="D76" s="710"/>
      <c r="E76" s="699"/>
      <c r="F76" s="182"/>
    </row>
    <row r="77" spans="2:6" ht="15.75">
      <c r="B77" s="308" t="s">
        <v>89</v>
      </c>
      <c r="C77" s="259">
        <v>15</v>
      </c>
      <c r="D77" s="259">
        <f>2/12</f>
        <v>0.16666666666666666</v>
      </c>
      <c r="E77" s="309" t="s">
        <v>110</v>
      </c>
      <c r="F77" s="182"/>
    </row>
    <row r="78" spans="2:6" ht="15.75">
      <c r="B78" s="310" t="s">
        <v>115</v>
      </c>
      <c r="C78" s="259">
        <v>92</v>
      </c>
      <c r="D78" s="259">
        <v>1</v>
      </c>
      <c r="E78" s="311" t="s">
        <v>110</v>
      </c>
      <c r="F78" s="182"/>
    </row>
    <row r="79" spans="2:6" ht="15.75">
      <c r="B79" s="310" t="s">
        <v>78</v>
      </c>
      <c r="C79" s="259">
        <v>2.5</v>
      </c>
      <c r="D79" s="259">
        <v>1</v>
      </c>
      <c r="E79" s="311" t="s">
        <v>110</v>
      </c>
      <c r="F79" s="182"/>
    </row>
    <row r="80" spans="2:6" ht="15.75">
      <c r="B80" s="310" t="s">
        <v>105</v>
      </c>
      <c r="C80" s="259">
        <v>2.25</v>
      </c>
      <c r="D80" s="259">
        <f>C68*2</f>
        <v>44</v>
      </c>
      <c r="E80" s="311"/>
      <c r="F80" s="182"/>
    </row>
    <row r="81" spans="2:8" ht="15.75">
      <c r="B81" s="310" t="s">
        <v>423</v>
      </c>
      <c r="C81" s="622">
        <v>70</v>
      </c>
      <c r="D81" s="311"/>
      <c r="E81" s="311"/>
      <c r="F81" s="182"/>
    </row>
    <row r="82" spans="2:8" ht="15.75">
      <c r="B82" s="310" t="s">
        <v>424</v>
      </c>
      <c r="C82" s="622">
        <v>2100</v>
      </c>
      <c r="D82" s="619"/>
      <c r="E82" s="311"/>
      <c r="F82" s="182"/>
    </row>
    <row r="83" spans="2:8" ht="15.75">
      <c r="B83" s="310" t="s">
        <v>428</v>
      </c>
      <c r="C83" s="622">
        <v>1.1399999999999999</v>
      </c>
      <c r="D83" s="619"/>
      <c r="E83" s="311"/>
      <c r="F83" s="182"/>
    </row>
    <row r="84" spans="2:8" ht="16.5" thickBot="1">
      <c r="B84" s="312" t="s">
        <v>88</v>
      </c>
      <c r="C84" s="314">
        <v>2.5000000000000001E-3</v>
      </c>
      <c r="D84" s="585">
        <v>1</v>
      </c>
      <c r="E84" s="313" t="s">
        <v>110</v>
      </c>
      <c r="F84" s="182"/>
    </row>
    <row r="85" spans="2:8" ht="15.75" thickBot="1">
      <c r="E85" s="184"/>
      <c r="F85" s="182"/>
      <c r="H85" s="183"/>
    </row>
    <row r="86" spans="2:8" ht="15">
      <c r="B86" s="694" t="s">
        <v>20</v>
      </c>
      <c r="C86" s="694" t="s">
        <v>10</v>
      </c>
      <c r="D86" s="694" t="s">
        <v>10</v>
      </c>
      <c r="E86" s="184"/>
      <c r="F86" s="182"/>
      <c r="H86" s="183"/>
    </row>
    <row r="87" spans="2:8" ht="15.75" thickBot="1">
      <c r="B87" s="711"/>
      <c r="C87" s="710"/>
      <c r="D87" s="710"/>
      <c r="E87" s="184"/>
      <c r="F87" s="182"/>
      <c r="H87" s="183"/>
    </row>
    <row r="88" spans="2:8" ht="15.75">
      <c r="B88" s="226" t="s">
        <v>186</v>
      </c>
      <c r="C88" s="266">
        <f>'Encargos Operacional - Sugerido'!G39</f>
        <v>0.84660737777777784</v>
      </c>
      <c r="D88" s="267">
        <f>' Encargos ADM - Sugerido'!F39</f>
        <v>0.77558543391812873</v>
      </c>
      <c r="E88" s="184"/>
      <c r="F88" s="182"/>
      <c r="H88" s="183"/>
    </row>
    <row r="89" spans="2:8" ht="15.75">
      <c r="B89" s="230" t="s">
        <v>17</v>
      </c>
      <c r="C89" s="268">
        <v>7.0000000000000007E-2</v>
      </c>
      <c r="D89" s="269"/>
      <c r="E89" s="184"/>
      <c r="F89" s="182"/>
      <c r="H89" s="183"/>
    </row>
    <row r="90" spans="2:8" ht="15.75">
      <c r="B90" s="230" t="s">
        <v>11</v>
      </c>
      <c r="C90" s="268">
        <v>6.0999999999999999E-2</v>
      </c>
      <c r="D90" s="269"/>
      <c r="E90" s="184"/>
      <c r="F90" s="182"/>
      <c r="H90" s="183"/>
    </row>
    <row r="91" spans="2:8" ht="15.75">
      <c r="B91" s="230" t="s">
        <v>33</v>
      </c>
      <c r="C91" s="268">
        <v>0.25</v>
      </c>
      <c r="D91" s="269"/>
      <c r="E91" s="184"/>
      <c r="F91" s="182"/>
      <c r="H91" s="183"/>
    </row>
    <row r="92" spans="2:8" ht="15.75">
      <c r="B92" s="230" t="s">
        <v>34</v>
      </c>
      <c r="C92" s="268">
        <v>0.09</v>
      </c>
      <c r="D92" s="269"/>
      <c r="E92" s="184"/>
      <c r="F92" s="182"/>
      <c r="H92" s="183"/>
    </row>
    <row r="93" spans="2:8" ht="15.75">
      <c r="B93" s="230" t="s">
        <v>16</v>
      </c>
      <c r="C93" s="268">
        <v>1.0800000000000001E-2</v>
      </c>
      <c r="D93" s="269"/>
      <c r="E93" s="184"/>
      <c r="F93" s="1"/>
      <c r="H93" s="183"/>
    </row>
    <row r="94" spans="2:8" ht="15.75">
      <c r="B94" s="230" t="s">
        <v>15</v>
      </c>
      <c r="C94" s="268">
        <v>4.6699999999999998E-2</v>
      </c>
      <c r="D94" s="269"/>
      <c r="E94" s="184"/>
      <c r="F94" s="185"/>
    </row>
    <row r="95" spans="2:8" ht="16.5" thickBot="1">
      <c r="B95" s="235" t="s">
        <v>12</v>
      </c>
      <c r="C95" s="270">
        <v>0.05</v>
      </c>
      <c r="D95" s="271"/>
      <c r="E95" s="621"/>
      <c r="F95" s="185"/>
    </row>
    <row r="96" spans="2:8">
      <c r="B96" s="224"/>
      <c r="C96" s="224"/>
      <c r="D96" s="224"/>
      <c r="E96" s="186"/>
      <c r="F96" s="185"/>
    </row>
    <row r="97" spans="2:6" ht="13.5" thickBot="1">
      <c r="B97" s="187"/>
      <c r="C97" s="187"/>
      <c r="D97" s="187"/>
      <c r="E97" s="186"/>
      <c r="F97" s="185"/>
    </row>
    <row r="98" spans="2:6">
      <c r="B98" s="694" t="s">
        <v>187</v>
      </c>
      <c r="C98" s="694" t="s">
        <v>188</v>
      </c>
    </row>
    <row r="99" spans="2:6" ht="13.5" thickBot="1">
      <c r="B99" s="711"/>
      <c r="C99" s="711"/>
    </row>
    <row r="100" spans="2:6" ht="15">
      <c r="B100" s="226" t="s">
        <v>189</v>
      </c>
      <c r="C100" s="648">
        <v>2.95</v>
      </c>
    </row>
    <row r="101" spans="2:6" ht="15">
      <c r="B101" s="230" t="s">
        <v>190</v>
      </c>
      <c r="C101" s="648">
        <v>7.15</v>
      </c>
    </row>
    <row r="102" spans="2:6" ht="15">
      <c r="B102" s="230" t="s">
        <v>191</v>
      </c>
      <c r="C102" s="648">
        <v>7</v>
      </c>
    </row>
    <row r="103" spans="2:6" ht="15">
      <c r="B103" s="230" t="s">
        <v>192</v>
      </c>
      <c r="C103" s="648">
        <v>3.762</v>
      </c>
    </row>
    <row r="104" spans="2:6" ht="15.75" thickBot="1">
      <c r="B104" s="235" t="s">
        <v>193</v>
      </c>
      <c r="C104" s="648">
        <v>3.8870000000000005</v>
      </c>
    </row>
    <row r="105" spans="2:6">
      <c r="B105" s="224"/>
      <c r="C105" s="224"/>
    </row>
  </sheetData>
  <sheetProtection formatCells="0" formatColumns="0" formatRows="0" insertColumns="0" insertRows="0" insertHyperlinks="0" deleteColumns="0" deleteRows="0" selectLockedCells="1" sort="0" autoFilter="0" pivotTables="0"/>
  <sortState ref="B9:H34">
    <sortCondition ref="B9:B34"/>
  </sortState>
  <mergeCells count="24">
    <mergeCell ref="B2:H2"/>
    <mergeCell ref="G5:H5"/>
    <mergeCell ref="D75:D76"/>
    <mergeCell ref="B98:B99"/>
    <mergeCell ref="C98:C99"/>
    <mergeCell ref="E53:E54"/>
    <mergeCell ref="B65:B66"/>
    <mergeCell ref="C65:C66"/>
    <mergeCell ref="D65:D66"/>
    <mergeCell ref="B86:B87"/>
    <mergeCell ref="C86:C87"/>
    <mergeCell ref="D86:D87"/>
    <mergeCell ref="B53:B54"/>
    <mergeCell ref="D53:D54"/>
    <mergeCell ref="B75:B76"/>
    <mergeCell ref="C75:C76"/>
    <mergeCell ref="E75:E76"/>
    <mergeCell ref="D5:F5"/>
    <mergeCell ref="B6:B7"/>
    <mergeCell ref="C6:C7"/>
    <mergeCell ref="D6:D7"/>
    <mergeCell ref="E6:E7"/>
    <mergeCell ref="F6:F7"/>
    <mergeCell ref="B45:F45"/>
  </mergeCells>
  <conditionalFormatting sqref="E55:E61 E77:E84 G9:H44 G46:H51 D81:D83">
    <cfRule type="cellIs" dxfId="9" priority="35" stopIfTrue="1" operator="equal">
      <formula>0</formula>
    </cfRule>
  </conditionalFormatting>
  <conditionalFormatting sqref="H20">
    <cfRule type="cellIs" dxfId="8" priority="3" stopIfTrue="1" operator="equal">
      <formula>0</formula>
    </cfRule>
  </conditionalFormatting>
  <conditionalFormatting sqref="H22">
    <cfRule type="cellIs" dxfId="7" priority="2" stopIfTrue="1" operator="equal">
      <formula>0</formula>
    </cfRule>
  </conditionalFormatting>
  <conditionalFormatting sqref="H42">
    <cfRule type="cellIs" dxfId="6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paperSize="9" scale="48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19"/>
  <sheetViews>
    <sheetView showGridLines="0" tabSelected="1" showWhiteSpace="0" zoomScaleNormal="100" zoomScaleSheetLayoutView="55" zoomScalePageLayoutView="55" workbookViewId="0">
      <selection activeCell="F21" sqref="F21"/>
    </sheetView>
  </sheetViews>
  <sheetFormatPr defaultColWidth="9.140625" defaultRowHeight="14.25"/>
  <cols>
    <col min="1" max="1" width="9.28515625" style="637" bestFit="1" customWidth="1"/>
    <col min="2" max="2" width="7.85546875" style="637" customWidth="1"/>
    <col min="3" max="3" width="69.7109375" style="624" customWidth="1"/>
    <col min="4" max="4" width="11.42578125" style="637" customWidth="1"/>
    <col min="5" max="5" width="25.5703125" style="638" customWidth="1"/>
    <col min="6" max="6" width="18.5703125" style="638" bestFit="1" customWidth="1"/>
    <col min="7" max="7" width="24.85546875" style="639" customWidth="1"/>
    <col min="8" max="8" width="15.140625" style="624" hidden="1" customWidth="1"/>
    <col min="9" max="9" width="14.140625" style="624" hidden="1" customWidth="1"/>
    <col min="10" max="10" width="14.42578125" style="624" hidden="1" customWidth="1"/>
    <col min="11" max="11" width="10.140625" style="624" hidden="1" customWidth="1"/>
    <col min="12" max="12" width="14.42578125" style="624" hidden="1" customWidth="1"/>
    <col min="13" max="13" width="10.140625" style="624" hidden="1" customWidth="1"/>
    <col min="14" max="14" width="12.28515625" style="624" hidden="1" customWidth="1"/>
    <col min="15" max="18" width="0" style="624" hidden="1" customWidth="1"/>
    <col min="19" max="19" width="9.140625" style="624"/>
    <col min="20" max="20" width="30.42578125" style="624" customWidth="1"/>
    <col min="21" max="21" width="17.5703125" style="624" customWidth="1"/>
    <col min="22" max="22" width="13.140625" style="624" bestFit="1" customWidth="1"/>
    <col min="23" max="16384" width="9.140625" style="624"/>
  </cols>
  <sheetData>
    <row r="1" spans="1:22" ht="70.5" customHeight="1">
      <c r="A1" s="719"/>
      <c r="B1" s="720"/>
      <c r="C1" s="721"/>
      <c r="D1" s="721"/>
      <c r="E1" s="721"/>
      <c r="F1" s="721"/>
      <c r="G1" s="623"/>
    </row>
    <row r="2" spans="1:22" ht="24.95" customHeight="1">
      <c r="A2" s="722" t="s">
        <v>238</v>
      </c>
      <c r="B2" s="723"/>
      <c r="C2" s="723"/>
      <c r="D2" s="723"/>
      <c r="E2" s="723"/>
      <c r="F2" s="723"/>
      <c r="G2" s="724"/>
    </row>
    <row r="3" spans="1:22" ht="18" customHeight="1">
      <c r="A3" s="725" t="s">
        <v>364</v>
      </c>
      <c r="B3" s="726"/>
      <c r="C3" s="726"/>
      <c r="D3" s="726"/>
      <c r="E3" s="726"/>
      <c r="F3" s="726"/>
      <c r="G3" s="727"/>
    </row>
    <row r="4" spans="1:22" ht="18" customHeight="1">
      <c r="A4" s="653"/>
      <c r="B4" s="654"/>
      <c r="C4" s="654"/>
      <c r="D4" s="654"/>
      <c r="E4" s="654"/>
      <c r="F4" s="654"/>
      <c r="G4" s="655"/>
    </row>
    <row r="5" spans="1:22" ht="15.75" customHeight="1">
      <c r="A5" s="728" t="s">
        <v>363</v>
      </c>
      <c r="B5" s="729"/>
      <c r="C5" s="729"/>
      <c r="D5" s="729"/>
      <c r="E5" s="729"/>
      <c r="F5" s="729"/>
      <c r="G5" s="730"/>
    </row>
    <row r="6" spans="1:22" ht="20.100000000000001" customHeight="1" thickBot="1">
      <c r="A6" s="625"/>
      <c r="B6" s="626"/>
      <c r="C6" s="627"/>
      <c r="D6" s="627"/>
      <c r="E6" s="628"/>
      <c r="F6" s="628"/>
      <c r="G6" s="629"/>
    </row>
    <row r="7" spans="1:22" ht="53.25" customHeight="1" thickBot="1">
      <c r="A7" s="737" t="s">
        <v>362</v>
      </c>
      <c r="B7" s="737"/>
      <c r="C7" s="731" t="s">
        <v>459</v>
      </c>
      <c r="D7" s="732"/>
      <c r="E7" s="732"/>
      <c r="F7" s="732"/>
      <c r="G7" s="732"/>
    </row>
    <row r="8" spans="1:22" ht="22.5" customHeight="1">
      <c r="A8" s="630"/>
      <c r="B8" s="631"/>
      <c r="C8" s="644" t="s">
        <v>455</v>
      </c>
      <c r="D8" s="632"/>
      <c r="E8" s="632"/>
      <c r="F8" s="632"/>
      <c r="G8" s="633" t="s">
        <v>427</v>
      </c>
    </row>
    <row r="9" spans="1:22" ht="17.25" thickBot="1">
      <c r="A9" s="657" t="s">
        <v>361</v>
      </c>
      <c r="B9" s="657"/>
      <c r="C9" s="718" t="s">
        <v>360</v>
      </c>
      <c r="D9" s="718"/>
      <c r="E9" s="718"/>
      <c r="F9" s="718"/>
      <c r="G9" s="718"/>
    </row>
    <row r="10" spans="1:22" ht="16.5" customHeight="1" thickBot="1">
      <c r="A10" s="733" t="s">
        <v>457</v>
      </c>
      <c r="B10" s="734"/>
      <c r="C10" s="734"/>
      <c r="D10" s="734"/>
      <c r="E10" s="734"/>
      <c r="F10" s="734"/>
      <c r="G10" s="735"/>
    </row>
    <row r="11" spans="1:22" ht="32.25" customHeight="1">
      <c r="A11" s="664" t="s">
        <v>452</v>
      </c>
      <c r="B11" s="665"/>
      <c r="C11" s="663" t="s">
        <v>451</v>
      </c>
      <c r="D11" s="663" t="s">
        <v>448</v>
      </c>
      <c r="E11" s="663" t="s">
        <v>449</v>
      </c>
      <c r="F11" s="663" t="s">
        <v>450</v>
      </c>
      <c r="G11" s="663"/>
    </row>
    <row r="12" spans="1:22" ht="46.5" customHeight="1">
      <c r="A12" s="634" t="s">
        <v>359</v>
      </c>
      <c r="B12" s="600" t="s">
        <v>358</v>
      </c>
      <c r="C12" s="647" t="s">
        <v>447</v>
      </c>
      <c r="D12" s="600" t="s">
        <v>90</v>
      </c>
      <c r="E12" s="635">
        <v>71784.76999999999</v>
      </c>
      <c r="F12" s="636">
        <f>'1.0 - Transporte'!H224+'1.0 - Aterro (Sanitario)'!H224</f>
        <v>167.08739163305478</v>
      </c>
      <c r="G12" s="656">
        <f>E12*F12</f>
        <v>11994329.97827876</v>
      </c>
      <c r="T12" s="666">
        <f>G12/30</f>
        <v>399810.99927595869</v>
      </c>
      <c r="U12" s="667">
        <f>'1.0 - Transporte'!H224/'Planilha Básica - Lixo'!F12</f>
        <v>0.43444240681302282</v>
      </c>
      <c r="V12" s="668">
        <f>'1.0 - Transporte'!H224</f>
        <v>72.58984856917445</v>
      </c>
    </row>
    <row r="13" spans="1:22" ht="32.25" customHeight="1">
      <c r="A13" s="658"/>
      <c r="B13" s="659"/>
      <c r="C13" s="660"/>
      <c r="D13" s="736" t="s">
        <v>458</v>
      </c>
      <c r="E13" s="736"/>
      <c r="F13" s="736"/>
      <c r="G13" s="661">
        <f>SUM(G12:G12)</f>
        <v>11994329.97827876</v>
      </c>
      <c r="U13" s="667">
        <f>'1.0 - Aterro (Sanitario)'!H224/'Planilha Básica - Lixo'!F12</f>
        <v>0.56555759318697718</v>
      </c>
      <c r="V13" s="668">
        <f>'1.0 - Aterro (Sanitario)'!H224</f>
        <v>94.497543063880329</v>
      </c>
    </row>
    <row r="14" spans="1:22" ht="8.25" customHeight="1"/>
    <row r="15" spans="1:22">
      <c r="A15" s="637" t="s">
        <v>358</v>
      </c>
      <c r="B15" s="717" t="s">
        <v>357</v>
      </c>
      <c r="C15" s="717"/>
      <c r="D15" s="717"/>
      <c r="E15" s="717"/>
      <c r="F15" s="717"/>
      <c r="G15" s="717"/>
    </row>
    <row r="16" spans="1:22" ht="15">
      <c r="B16" s="624"/>
      <c r="D16" s="624"/>
      <c r="E16" s="652"/>
      <c r="F16" s="652"/>
      <c r="G16" s="624"/>
    </row>
    <row r="17" spans="1:7" ht="29.25" customHeight="1">
      <c r="A17" s="714" t="s">
        <v>456</v>
      </c>
      <c r="B17" s="715"/>
      <c r="C17" s="715"/>
      <c r="D17" s="715"/>
      <c r="E17" s="715"/>
      <c r="F17" s="715"/>
      <c r="G17" s="716"/>
    </row>
    <row r="19" spans="1:7" ht="15">
      <c r="E19" s="651"/>
      <c r="F19" s="651"/>
    </row>
  </sheetData>
  <mergeCells count="11">
    <mergeCell ref="A17:G17"/>
    <mergeCell ref="B15:G15"/>
    <mergeCell ref="C9:G9"/>
    <mergeCell ref="A1:F1"/>
    <mergeCell ref="A2:G2"/>
    <mergeCell ref="A3:G3"/>
    <mergeCell ref="A5:G5"/>
    <mergeCell ref="C7:G7"/>
    <mergeCell ref="A10:G10"/>
    <mergeCell ref="D13:F13"/>
    <mergeCell ref="A7:B7"/>
  </mergeCells>
  <printOptions horizontalCentered="1"/>
  <pageMargins left="0.59055118110236227" right="0.55000000000000004" top="0.38" bottom="0.22" header="0.25" footer="0.18"/>
  <pageSetup paperSize="9" scale="82" fitToHeight="1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B1:Q684"/>
  <sheetViews>
    <sheetView showGridLines="0" topLeftCell="B1" zoomScaleNormal="100" workbookViewId="0">
      <pane xSplit="8" ySplit="9" topLeftCell="J117" activePane="bottomRight" state="frozen"/>
      <selection activeCell="D125" sqref="D125"/>
      <selection pane="topRight" activeCell="D125" sqref="D125"/>
      <selection pane="bottomLeft" activeCell="D125" sqref="D125"/>
      <selection pane="bottomRight" activeCell="I124" sqref="I124:I145"/>
    </sheetView>
  </sheetViews>
  <sheetFormatPr defaultColWidth="11.42578125" defaultRowHeight="12.75"/>
  <cols>
    <col min="1" max="1" width="1.42578125" style="1" customWidth="1"/>
    <col min="2" max="2" width="49.42578125" style="1" bestFit="1" customWidth="1"/>
    <col min="3" max="3" width="12.42578125" style="1" customWidth="1"/>
    <col min="4" max="4" width="15.28515625" style="1" customWidth="1"/>
    <col min="5" max="5" width="16.7109375" style="1" bestFit="1" customWidth="1"/>
    <col min="6" max="6" width="16" style="1" customWidth="1"/>
    <col min="7" max="7" width="12.85546875" style="1" customWidth="1"/>
    <col min="8" max="8" width="16.42578125" style="1" customWidth="1"/>
    <col min="9" max="9" width="18.42578125" style="1" customWidth="1"/>
    <col min="10" max="10" width="13.85546875" style="1" customWidth="1"/>
    <col min="11" max="11" width="14.7109375" style="1" customWidth="1"/>
    <col min="12" max="13" width="12" style="1" customWidth="1"/>
    <col min="14" max="15" width="15" style="1" customWidth="1"/>
    <col min="16" max="16" width="15.28515625" style="1" bestFit="1" customWidth="1"/>
    <col min="17" max="17" width="14.7109375" style="1" bestFit="1" customWidth="1"/>
    <col min="18" max="16384" width="11.42578125" style="1"/>
  </cols>
  <sheetData>
    <row r="1" spans="2:17" ht="9.75" customHeight="1" thickBot="1">
      <c r="B1" s="14"/>
      <c r="G1" s="15"/>
      <c r="H1" s="16"/>
      <c r="I1" s="36"/>
      <c r="J1" s="37"/>
    </row>
    <row r="2" spans="2:17" ht="12" customHeight="1" thickTop="1">
      <c r="B2" s="17"/>
      <c r="C2" s="18"/>
      <c r="D2" s="18"/>
      <c r="E2" s="18"/>
      <c r="F2" s="18"/>
      <c r="G2" s="18"/>
      <c r="H2" s="18"/>
      <c r="I2" s="139"/>
      <c r="J2" s="37"/>
    </row>
    <row r="3" spans="2:17" ht="18" customHeight="1">
      <c r="B3" s="19"/>
      <c r="C3" s="21" t="s">
        <v>38</v>
      </c>
      <c r="D3" s="21" t="s">
        <v>355</v>
      </c>
      <c r="E3" s="21"/>
      <c r="F3" s="21"/>
      <c r="G3" s="22"/>
      <c r="H3" s="22"/>
      <c r="I3" s="142"/>
      <c r="J3" s="37"/>
    </row>
    <row r="4" spans="2:17" ht="24.75" customHeight="1">
      <c r="B4" s="23"/>
      <c r="C4" s="70" t="s">
        <v>36</v>
      </c>
      <c r="D4" s="754" t="str">
        <f>'Planilha Básica - Lixo'!C11</f>
        <v>Descrição</v>
      </c>
      <c r="E4" s="754"/>
      <c r="F4" s="754"/>
      <c r="G4" s="754"/>
      <c r="H4" s="754"/>
      <c r="I4" s="755"/>
      <c r="J4" s="130"/>
    </row>
    <row r="5" spans="2:17" ht="18" customHeight="1">
      <c r="B5" s="23"/>
      <c r="C5" s="27" t="s">
        <v>37</v>
      </c>
      <c r="D5" s="15"/>
      <c r="E5" s="24"/>
      <c r="F5" s="24"/>
      <c r="G5" s="26"/>
      <c r="H5" s="24"/>
      <c r="I5" s="140"/>
      <c r="J5" s="130"/>
    </row>
    <row r="6" spans="2:17" ht="8.25" customHeight="1">
      <c r="B6" s="19"/>
      <c r="C6" s="27"/>
      <c r="D6" s="20"/>
      <c r="E6" s="20"/>
      <c r="F6" s="20"/>
      <c r="G6" s="15"/>
      <c r="H6" s="15"/>
      <c r="I6" s="140"/>
      <c r="J6" s="37"/>
    </row>
    <row r="7" spans="2:17" ht="18" customHeight="1">
      <c r="B7" s="307"/>
      <c r="C7" s="93" t="s">
        <v>39</v>
      </c>
      <c r="D7" s="131" t="s">
        <v>356</v>
      </c>
      <c r="E7" s="28"/>
      <c r="F7" s="28"/>
      <c r="G7" s="28"/>
      <c r="H7" s="29"/>
      <c r="I7" s="143"/>
    </row>
    <row r="8" spans="2:17" ht="23.25" customHeight="1">
      <c r="B8" s="307" t="s">
        <v>238</v>
      </c>
      <c r="C8" s="30" t="s">
        <v>63</v>
      </c>
      <c r="D8" s="756" t="s">
        <v>453</v>
      </c>
      <c r="E8" s="756"/>
      <c r="F8" s="756"/>
      <c r="G8" s="756"/>
      <c r="H8" s="756"/>
      <c r="I8" s="757"/>
      <c r="J8" s="605" t="str">
        <f>'Planilha Básica - Lixo'!A12</f>
        <v>1.0</v>
      </c>
    </row>
    <row r="9" spans="2:17" ht="10.5" customHeight="1" thickBot="1">
      <c r="B9" s="32"/>
      <c r="C9" s="33"/>
      <c r="D9" s="34"/>
      <c r="E9" s="33"/>
      <c r="F9" s="33"/>
      <c r="G9" s="35"/>
      <c r="H9" s="35"/>
      <c r="I9" s="141"/>
      <c r="J9" s="38"/>
    </row>
    <row r="10" spans="2:17" ht="10.5" customHeight="1" thickTop="1" thickBot="1">
      <c r="B10" s="20"/>
      <c r="C10" s="20"/>
      <c r="D10" s="25"/>
      <c r="E10" s="20"/>
      <c r="F10" s="20"/>
      <c r="G10" s="15"/>
      <c r="H10" s="589"/>
      <c r="I10" s="590"/>
      <c r="J10" s="38"/>
    </row>
    <row r="11" spans="2:17" ht="14.25" customHeight="1" thickBot="1">
      <c r="B11" s="121" t="s">
        <v>61</v>
      </c>
      <c r="C11" s="122" t="s">
        <v>44</v>
      </c>
      <c r="D11" s="123"/>
      <c r="G11" s="758" t="s">
        <v>235</v>
      </c>
      <c r="H11" s="759"/>
      <c r="I11" s="760"/>
      <c r="J11" s="148"/>
      <c r="K11" s="2"/>
      <c r="L11" s="2"/>
    </row>
    <row r="12" spans="2:17" ht="15.75" customHeight="1" thickBot="1">
      <c r="B12" s="115" t="s">
        <v>41</v>
      </c>
      <c r="C12" s="113">
        <f>' Banco de Dados'!C73</f>
        <v>170.72</v>
      </c>
      <c r="D12" s="119"/>
      <c r="G12" s="283" t="s">
        <v>236</v>
      </c>
      <c r="H12" s="284"/>
      <c r="I12" s="282" t="s">
        <v>232</v>
      </c>
      <c r="O12"/>
      <c r="P12"/>
      <c r="Q12"/>
    </row>
    <row r="13" spans="2:17" ht="15.75" customHeight="1">
      <c r="B13" s="116" t="s">
        <v>42</v>
      </c>
      <c r="C13" s="114">
        <f>' Banco de Dados'!C68</f>
        <v>22</v>
      </c>
      <c r="D13" s="120"/>
      <c r="G13" s="280" t="s">
        <v>230</v>
      </c>
      <c r="H13" s="281"/>
      <c r="I13" s="285" t="s">
        <v>232</v>
      </c>
      <c r="O13"/>
      <c r="P13"/>
      <c r="Q13"/>
    </row>
    <row r="14" spans="2:17" ht="15.75" customHeight="1">
      <c r="B14" s="117" t="s">
        <v>43</v>
      </c>
      <c r="C14" s="112">
        <f>C12/C13</f>
        <v>7.76</v>
      </c>
      <c r="D14" s="118"/>
      <c r="G14" s="276" t="s">
        <v>231</v>
      </c>
      <c r="H14" s="277"/>
      <c r="I14" s="286" t="s">
        <v>233</v>
      </c>
      <c r="O14"/>
      <c r="P14"/>
      <c r="Q14"/>
    </row>
    <row r="15" spans="2:17" ht="13.5" thickBot="1">
      <c r="C15" s="111"/>
      <c r="G15" s="278" t="s">
        <v>418</v>
      </c>
      <c r="H15" s="279"/>
      <c r="I15" s="287" t="s">
        <v>234</v>
      </c>
      <c r="L15" s="2"/>
      <c r="P15"/>
      <c r="Q15"/>
    </row>
    <row r="16" spans="2:17" ht="12.75" customHeight="1">
      <c r="B16" s="669" t="s">
        <v>455</v>
      </c>
      <c r="J16" s="6"/>
      <c r="K16" s="2"/>
      <c r="L16" s="2"/>
    </row>
    <row r="17" spans="2:17" ht="12.75" customHeight="1">
      <c r="B17" s="712" t="s">
        <v>62</v>
      </c>
      <c r="C17" s="712" t="s">
        <v>91</v>
      </c>
      <c r="D17" s="712" t="s">
        <v>56</v>
      </c>
      <c r="E17" s="161" t="s">
        <v>83</v>
      </c>
      <c r="F17" s="161" t="s">
        <v>84</v>
      </c>
      <c r="G17" s="161" t="s">
        <v>57</v>
      </c>
      <c r="H17" s="161" t="s">
        <v>9</v>
      </c>
      <c r="I17" s="712" t="s">
        <v>58</v>
      </c>
      <c r="O17"/>
      <c r="P17"/>
      <c r="Q17"/>
    </row>
    <row r="18" spans="2:17" ht="11.25" customHeight="1" thickBot="1">
      <c r="B18" s="746"/>
      <c r="C18" s="746"/>
      <c r="D18" s="746"/>
      <c r="E18" s="133">
        <v>0.4</v>
      </c>
      <c r="F18" s="134" t="s">
        <v>446</v>
      </c>
      <c r="G18" s="162"/>
      <c r="H18" s="162"/>
      <c r="I18" s="746"/>
      <c r="M18" s="2"/>
      <c r="P18"/>
      <c r="Q18"/>
    </row>
    <row r="19" spans="2:17" ht="15" customHeight="1">
      <c r="B19" s="289" t="str">
        <f>' Banco de Dados'!B9</f>
        <v>Agente Controlador Larval</v>
      </c>
      <c r="C19" s="288"/>
      <c r="D19" s="196">
        <f>IF($I$12="X",' Banco de Dados'!D9,IF($I$12="XX",' Banco de Dados'!E9,IF($I$12="XXX",' Banco de Dados'!F9,0)))</f>
        <v>1538.29</v>
      </c>
      <c r="E19" s="196">
        <f>IF(' Banco de Dados'!G9="A",'1.0 - Transporte'!D19*'1.0 - Transporte'!$E$18,0)</f>
        <v>0</v>
      </c>
      <c r="F19" s="196">
        <f>IF(' Banco de Dados'!H9="A",'1.0 - Transporte'!D19*'1.0 - Transporte'!$F$18,0)</f>
        <v>0</v>
      </c>
      <c r="G19" s="196">
        <f>D19+E19+F19</f>
        <v>1538.29</v>
      </c>
      <c r="H19" s="196">
        <f>G19*' Banco de Dados'!$C$88</f>
        <v>1302.3276631617778</v>
      </c>
      <c r="I19" s="199">
        <f>SUM(G19:H19)*C19</f>
        <v>0</v>
      </c>
      <c r="J19" s="598"/>
      <c r="K19" s="94"/>
      <c r="M19" s="2"/>
      <c r="N19" s="72"/>
      <c r="O19"/>
      <c r="P19"/>
      <c r="Q19"/>
    </row>
    <row r="20" spans="2:17" ht="15" customHeight="1">
      <c r="B20" s="289" t="str">
        <f>' Banco de Dados'!B10</f>
        <v>Auxiliar Controlador Larval</v>
      </c>
      <c r="C20" s="288"/>
      <c r="D20" s="196">
        <f>IF($I$12="X",' Banco de Dados'!D10,IF($I$12="XX",' Banco de Dados'!E10,IF($I$12="XXX",' Banco de Dados'!F10,0)))</f>
        <v>1211.01</v>
      </c>
      <c r="E20" s="196">
        <f>IF(' Banco de Dados'!G10="A",'1.0 - Transporte'!D20*'1.0 - Transporte'!$E$18,0)</f>
        <v>0</v>
      </c>
      <c r="F20" s="196">
        <f>IF(' Banco de Dados'!H10="A",'1.0 - Transporte'!D20*'1.0 - Transporte'!$F$18,0)</f>
        <v>0</v>
      </c>
      <c r="G20" s="196">
        <f t="shared" ref="G20:G54" si="0">D20+E20+F20</f>
        <v>1211.01</v>
      </c>
      <c r="H20" s="196">
        <f>G20*' Banco de Dados'!$C$88</f>
        <v>1025.2500005626666</v>
      </c>
      <c r="I20" s="199">
        <f t="shared" ref="I20:I54" si="1">SUM(G20:H20)*C20</f>
        <v>0</v>
      </c>
      <c r="J20" s="598"/>
      <c r="K20" s="94"/>
      <c r="M20" s="2"/>
      <c r="N20" s="72"/>
      <c r="O20"/>
      <c r="P20"/>
      <c r="Q20"/>
    </row>
    <row r="21" spans="2:17" ht="15" customHeight="1">
      <c r="B21" s="289" t="str">
        <f>' Banco de Dados'!B11</f>
        <v>Auxiliar de Oficina Mecanica</v>
      </c>
      <c r="C21" s="288"/>
      <c r="D21" s="196">
        <f>IF($I$12="X",' Banco de Dados'!D11,IF($I$12="XX",' Banco de Dados'!E11,IF($I$12="XXX",' Banco de Dados'!F11,0)))</f>
        <v>758.67</v>
      </c>
      <c r="E21" s="196">
        <f>IF(' Banco de Dados'!G11="A",'1.0 - Transporte'!D21*'1.0 - Transporte'!$E$18,0)</f>
        <v>0</v>
      </c>
      <c r="F21" s="196">
        <f>IF(' Banco de Dados'!H11="A",'1.0 - Transporte'!D21*'1.0 - Transporte'!$F$18,0)</f>
        <v>0</v>
      </c>
      <c r="G21" s="196">
        <f t="shared" si="0"/>
        <v>758.67</v>
      </c>
      <c r="H21" s="196">
        <f>G21*' Banco de Dados'!$C$88</f>
        <v>642.29561929866668</v>
      </c>
      <c r="I21" s="199">
        <f t="shared" si="1"/>
        <v>0</v>
      </c>
      <c r="J21" s="598"/>
      <c r="K21" s="94"/>
      <c r="M21" s="2"/>
      <c r="N21" s="72"/>
      <c r="O21"/>
      <c r="P21"/>
      <c r="Q21"/>
    </row>
    <row r="22" spans="2:17" ht="15" customHeight="1">
      <c r="B22" s="289" t="str">
        <f>' Banco de Dados'!B12</f>
        <v>Ajudante (piso da categoria)</v>
      </c>
      <c r="C22" s="607">
        <f>C25/3</f>
        <v>0.33333333333333331</v>
      </c>
      <c r="D22" s="196">
        <f>IF($I$12="X",' Banco de Dados'!D12,IF($I$12="XX",' Banco de Dados'!E12,IF($I$12="XXX",' Banco de Dados'!F12,0)))</f>
        <v>877.06</v>
      </c>
      <c r="E22" s="196">
        <f>IF(' Banco de Dados'!G12="A",'1.0 - Transporte'!D22*'1.0 - Transporte'!$E$18,0)</f>
        <v>0</v>
      </c>
      <c r="F22" s="196">
        <f>IF(' Banco de Dados'!H12="A",'1.0 - Transporte'!D22*'1.0 - Transporte'!$F$18,0)</f>
        <v>0</v>
      </c>
      <c r="G22" s="196">
        <f>D22+E22+F22</f>
        <v>877.06</v>
      </c>
      <c r="H22" s="196">
        <f>G22*' Banco de Dados'!$C$88</f>
        <v>742.52546675377778</v>
      </c>
      <c r="I22" s="199">
        <f>SUM(G22:H22)*C22</f>
        <v>539.86182225125924</v>
      </c>
      <c r="J22" s="598"/>
      <c r="K22" s="94"/>
      <c r="M22" s="2"/>
      <c r="N22" s="72"/>
      <c r="O22"/>
      <c r="P22"/>
      <c r="Q22"/>
    </row>
    <row r="23" spans="2:17" ht="15" customHeight="1">
      <c r="B23" s="289" t="str">
        <f>' Banco de Dados'!B13</f>
        <v>Balanceiro</v>
      </c>
      <c r="C23" s="288"/>
      <c r="D23" s="196">
        <f>IF($I$12="X",' Banco de Dados'!D13,IF($I$12="XX",' Banco de Dados'!E13,IF($I$12="XXX",' Banco de Dados'!F13,0)))</f>
        <v>1234.1300000000001</v>
      </c>
      <c r="E23" s="196">
        <f>IF(' Banco de Dados'!G13="A",'1.0 - Transporte'!D23*'1.0 - Transporte'!$E$18,0)</f>
        <v>0</v>
      </c>
      <c r="F23" s="196">
        <f>IF(' Banco de Dados'!H13="A",'1.0 - Transporte'!D23*'1.0 - Transporte'!$F$18,0)</f>
        <v>0</v>
      </c>
      <c r="G23" s="196">
        <f t="shared" si="0"/>
        <v>1234.1300000000001</v>
      </c>
      <c r="H23" s="196">
        <f>G23*' Banco de Dados'!$C$88</f>
        <v>1044.8235631368891</v>
      </c>
      <c r="I23" s="199">
        <f t="shared" si="1"/>
        <v>0</v>
      </c>
      <c r="J23" s="598"/>
      <c r="K23" s="94"/>
      <c r="M23" s="2"/>
      <c r="N23" s="72"/>
      <c r="O23"/>
      <c r="P23"/>
      <c r="Q23"/>
    </row>
    <row r="24" spans="2:17" ht="15" customHeight="1">
      <c r="B24" s="289" t="str">
        <f>' Banco de Dados'!B14</f>
        <v>Coletor de Coleta Seletiva</v>
      </c>
      <c r="C24" s="288"/>
      <c r="D24" s="196">
        <f>IF($I$12="X",' Banco de Dados'!D14,IF($I$12="XX",' Banco de Dados'!E14,IF($I$12="XXX",' Banco de Dados'!F14,0)))</f>
        <v>1055.71</v>
      </c>
      <c r="E24" s="196">
        <f>IF(' Banco de Dados'!G14="A",'1.0 - Transporte'!D24*'1.0 - Transporte'!$E$18,0)</f>
        <v>422.28400000000005</v>
      </c>
      <c r="F24" s="196">
        <f>IF(' Banco de Dados'!H14="A",'1.0 - Transporte'!D24*'1.0 - Transporte'!$F$18,0)</f>
        <v>0</v>
      </c>
      <c r="G24" s="196">
        <f t="shared" si="0"/>
        <v>1477.9940000000001</v>
      </c>
      <c r="H24" s="196">
        <f>G24*' Banco de Dados'!$C$88</f>
        <v>1251.2806247112892</v>
      </c>
      <c r="I24" s="199">
        <f t="shared" si="1"/>
        <v>0</v>
      </c>
      <c r="J24" s="598"/>
      <c r="K24" s="94"/>
      <c r="M24" s="2"/>
      <c r="N24" s="72"/>
      <c r="O24"/>
      <c r="P24"/>
      <c r="Q24"/>
    </row>
    <row r="25" spans="2:17" ht="15" customHeight="1">
      <c r="B25" s="289" t="str">
        <f>' Banco de Dados'!B15</f>
        <v>Coletor da Estação de Transbordo</v>
      </c>
      <c r="C25" s="288">
        <v>1</v>
      </c>
      <c r="D25" s="196">
        <f>IF($I$12="X",' Banco de Dados'!D15,IF($I$12="XX",' Banco de Dados'!E15,IF($I$12="XXX",' Banco de Dados'!F15,0)))</f>
        <v>1055.71</v>
      </c>
      <c r="E25" s="196">
        <f>IF(' Banco de Dados'!G15="A",'1.0 - Transporte'!D25*'1.0 - Transporte'!$E$18,0)</f>
        <v>422.28400000000005</v>
      </c>
      <c r="F25" s="196">
        <f>IF(' Banco de Dados'!H15="A",'1.0 - Transporte'!D25*'1.0 - Transporte'!$F$18,0)</f>
        <v>0</v>
      </c>
      <c r="G25" s="196">
        <f t="shared" si="0"/>
        <v>1477.9940000000001</v>
      </c>
      <c r="H25" s="196">
        <f>G25*' Banco de Dados'!$C$88</f>
        <v>1251.2806247112892</v>
      </c>
      <c r="I25" s="199">
        <f t="shared" si="1"/>
        <v>2729.2746247112891</v>
      </c>
      <c r="J25" s="598"/>
      <c r="K25" s="94"/>
      <c r="M25" s="2"/>
      <c r="N25" s="72"/>
      <c r="O25"/>
      <c r="P25"/>
      <c r="Q25"/>
    </row>
    <row r="26" spans="2:17" ht="15" customHeight="1">
      <c r="B26" s="289" t="str">
        <f>' Banco de Dados'!B16</f>
        <v>Coletor de Resíduos Serviços de Saúde</v>
      </c>
      <c r="C26" s="288"/>
      <c r="D26" s="196">
        <f>IF($I$12="X",' Banco de Dados'!D16,IF($I$12="XX",' Banco de Dados'!E16,IF($I$12="XXX",' Banco de Dados'!F16,0)))</f>
        <v>1055.71</v>
      </c>
      <c r="E26" s="196">
        <f>IF(' Banco de Dados'!G16="A",'1.0 - Transporte'!D26*'1.0 - Transporte'!$E$18,0)</f>
        <v>422.28400000000005</v>
      </c>
      <c r="F26" s="196">
        <f>IF(' Banco de Dados'!H16="A",'1.0 - Transporte'!D26*'1.0 - Transporte'!$F$18,0)</f>
        <v>0</v>
      </c>
      <c r="G26" s="196">
        <f t="shared" si="0"/>
        <v>1477.9940000000001</v>
      </c>
      <c r="H26" s="196">
        <f>G26*' Banco de Dados'!$C$88</f>
        <v>1251.2806247112892</v>
      </c>
      <c r="I26" s="199">
        <f t="shared" si="1"/>
        <v>0</v>
      </c>
      <c r="J26" s="598"/>
      <c r="K26" s="94"/>
      <c r="M26" s="2"/>
      <c r="N26" s="72"/>
      <c r="O26"/>
      <c r="P26"/>
      <c r="Q26"/>
    </row>
    <row r="27" spans="2:17" ht="15" customHeight="1">
      <c r="B27" s="289" t="str">
        <f>' Banco de Dados'!B17</f>
        <v>Coletor de RSD/RSC</v>
      </c>
      <c r="C27" s="288"/>
      <c r="D27" s="196">
        <f>IF($I$12="X",' Banco de Dados'!D17,IF($I$12="XX",' Banco de Dados'!E17,IF($I$12="XXX",' Banco de Dados'!F17,0)))</f>
        <v>1055.71</v>
      </c>
      <c r="E27" s="196">
        <f>IF(' Banco de Dados'!G17="A",'1.0 - Transporte'!D27*'1.0 - Transporte'!$E$18,0)</f>
        <v>422.28400000000005</v>
      </c>
      <c r="F27" s="196">
        <f>IF(' Banco de Dados'!H17="A",'1.0 - Transporte'!D27*'1.0 - Transporte'!$F$18,0)</f>
        <v>0</v>
      </c>
      <c r="G27" s="196">
        <f t="shared" si="0"/>
        <v>1477.9940000000001</v>
      </c>
      <c r="H27" s="196">
        <f>G27*' Banco de Dados'!$C$88</f>
        <v>1251.2806247112892</v>
      </c>
      <c r="I27" s="199">
        <f t="shared" si="1"/>
        <v>0</v>
      </c>
      <c r="J27" s="598"/>
      <c r="K27" s="94"/>
      <c r="M27" s="2"/>
      <c r="N27" s="72"/>
      <c r="O27"/>
      <c r="P27"/>
      <c r="Q27"/>
    </row>
    <row r="28" spans="2:17" ht="15" customHeight="1">
      <c r="B28" s="289" t="str">
        <f>' Banco de Dados'!B18</f>
        <v>Coletor Manual de RSD/RSC</v>
      </c>
      <c r="C28" s="288"/>
      <c r="D28" s="196">
        <f>IF($I$12="X",' Banco de Dados'!D18,IF($I$12="XX",' Banco de Dados'!E18,IF($I$12="XXX",' Banco de Dados'!F18,0)))</f>
        <v>1055.71</v>
      </c>
      <c r="E28" s="196">
        <f>IF(' Banco de Dados'!G18="A",'1.0 - Transporte'!D28*'1.0 - Transporte'!$E$18,0)</f>
        <v>422.28400000000005</v>
      </c>
      <c r="F28" s="196">
        <f>IF(' Banco de Dados'!H18="A",'1.0 - Transporte'!D28*'1.0 - Transporte'!$F$18,0)</f>
        <v>0</v>
      </c>
      <c r="G28" s="196">
        <f t="shared" si="0"/>
        <v>1477.9940000000001</v>
      </c>
      <c r="H28" s="196">
        <f>G28*' Banco de Dados'!$C$88</f>
        <v>1251.2806247112892</v>
      </c>
      <c r="I28" s="199">
        <f t="shared" si="1"/>
        <v>0</v>
      </c>
      <c r="J28" s="598"/>
      <c r="K28" s="94"/>
      <c r="M28" s="2"/>
      <c r="N28" s="72"/>
      <c r="O28"/>
      <c r="P28"/>
      <c r="Q28"/>
    </row>
    <row r="29" spans="2:17" ht="15" customHeight="1">
      <c r="B29" s="289" t="str">
        <f>' Banco de Dados'!B19</f>
        <v>Coveiro</v>
      </c>
      <c r="C29" s="288"/>
      <c r="D29" s="196">
        <f>IF($I$12="X",' Banco de Dados'!D19,IF($I$12="XX",' Banco de Dados'!E19,IF($I$12="XXX",' Banco de Dados'!F19,0)))</f>
        <v>877.06</v>
      </c>
      <c r="E29" s="196">
        <f>IF(' Banco de Dados'!G19="A",'1.0 - Transporte'!D29*'1.0 - Transporte'!$E$18,0)</f>
        <v>0</v>
      </c>
      <c r="F29" s="196">
        <f>IF(' Banco de Dados'!H19="A",'1.0 - Transporte'!D29*'1.0 - Transporte'!$F$18,0)</f>
        <v>0</v>
      </c>
      <c r="G29" s="196">
        <f t="shared" si="0"/>
        <v>877.06</v>
      </c>
      <c r="H29" s="196">
        <f>G29*' Banco de Dados'!$C$88</f>
        <v>742.52546675377778</v>
      </c>
      <c r="I29" s="199">
        <f t="shared" si="1"/>
        <v>0</v>
      </c>
      <c r="J29" s="598"/>
      <c r="K29" s="94"/>
      <c r="M29" s="2"/>
      <c r="N29" s="72"/>
      <c r="O29"/>
      <c r="P29"/>
      <c r="Q29"/>
    </row>
    <row r="30" spans="2:17" ht="15" customHeight="1">
      <c r="B30" s="289" t="str">
        <f>' Banco de Dados'!B20</f>
        <v xml:space="preserve">Encarregado /Supervisor de Turma </v>
      </c>
      <c r="C30" s="288"/>
      <c r="D30" s="196">
        <f>IF($I$12="X",' Banco de Dados'!D20,IF($I$12="XX",' Banco de Dados'!E20,IF($I$12="XXX",' Banco de Dados'!F20,0)))</f>
        <v>1134.44</v>
      </c>
      <c r="E30" s="196">
        <f>IF(' Banco de Dados'!G20="A",'1.0 - Transporte'!D30*'1.0 - Transporte'!$E$18,0)</f>
        <v>0</v>
      </c>
      <c r="F30" s="196">
        <f>IF(' Banco de Dados'!H20="A",'1.0 - Transporte'!D30*'1.0 - Transporte'!$F$18,0)</f>
        <v>0</v>
      </c>
      <c r="G30" s="196">
        <f t="shared" si="0"/>
        <v>1134.44</v>
      </c>
      <c r="H30" s="196">
        <f>G30*' Banco de Dados'!$C$88</f>
        <v>960.42527364622231</v>
      </c>
      <c r="I30" s="199">
        <f t="shared" si="1"/>
        <v>0</v>
      </c>
      <c r="J30" s="5"/>
      <c r="K30" s="94"/>
      <c r="M30" s="2"/>
      <c r="N30" s="72"/>
      <c r="O30"/>
      <c r="P30"/>
      <c r="Q30"/>
    </row>
    <row r="31" spans="2:17" ht="15" customHeight="1">
      <c r="B31" s="289" t="str">
        <f>' Banco de Dados'!B21</f>
        <v>Gari - Varrição de Rua  / Limpeza em geral</v>
      </c>
      <c r="C31" s="288"/>
      <c r="D31" s="196">
        <f>IF($I$12="X",' Banco de Dados'!D21,IF($I$12="XX",' Banco de Dados'!E21,IF($I$12="XXX",' Banco de Dados'!F21,0)))</f>
        <v>1027.69</v>
      </c>
      <c r="E31" s="196">
        <f>IF(' Banco de Dados'!G21="A",'1.0 - Transporte'!D31*'1.0 - Transporte'!$E$18,0)</f>
        <v>411.07600000000002</v>
      </c>
      <c r="F31" s="196">
        <f>IF(' Banco de Dados'!H21="A",'1.0 - Transporte'!D31*'1.0 - Transporte'!$F$18,0)</f>
        <v>0</v>
      </c>
      <c r="G31" s="196">
        <f t="shared" si="0"/>
        <v>1438.7660000000001</v>
      </c>
      <c r="H31" s="196">
        <f>G31*' Banco de Dados'!$C$88</f>
        <v>1218.0699104958223</v>
      </c>
      <c r="I31" s="199">
        <f t="shared" si="1"/>
        <v>0</v>
      </c>
      <c r="J31" s="5"/>
      <c r="K31" s="94"/>
      <c r="M31" s="2"/>
      <c r="N31" s="72"/>
      <c r="O31"/>
      <c r="P31"/>
      <c r="Q31"/>
    </row>
    <row r="32" spans="2:17" ht="15" customHeight="1">
      <c r="B32" s="289" t="str">
        <f>' Banco de Dados'!B22</f>
        <v>Jardineiro</v>
      </c>
      <c r="C32" s="288"/>
      <c r="D32" s="196">
        <f>IF($I$12="X",' Banco de Dados'!D22,IF($I$12="XX",' Banco de Dados'!E22,IF($I$12="XXX",' Banco de Dados'!F22,0)))</f>
        <v>887.06</v>
      </c>
      <c r="E32" s="196">
        <f>IF(' Banco de Dados'!G22="A",'1.0 - Transporte'!D32*'1.0 - Transporte'!$E$18,0)</f>
        <v>0</v>
      </c>
      <c r="F32" s="196">
        <f>IF(' Banco de Dados'!H22="A",'1.0 - Transporte'!D32*'1.0 - Transporte'!$F$18,0)</f>
        <v>0</v>
      </c>
      <c r="G32" s="196">
        <f t="shared" si="0"/>
        <v>887.06</v>
      </c>
      <c r="H32" s="196">
        <f>G32*' Banco de Dados'!$C$88</f>
        <v>750.99154053155553</v>
      </c>
      <c r="I32" s="199">
        <f t="shared" si="1"/>
        <v>0</v>
      </c>
      <c r="J32" s="5"/>
      <c r="K32" s="94"/>
      <c r="M32" s="2"/>
      <c r="N32" s="72"/>
      <c r="O32"/>
      <c r="P32"/>
      <c r="Q32"/>
    </row>
    <row r="33" spans="2:17" ht="30" customHeight="1">
      <c r="B33" s="640" t="str">
        <f>' Banco de Dados'!B23</f>
        <v>Limpador de Corregos, Canais, Sistema de Drenagens e Afins</v>
      </c>
      <c r="C33" s="288"/>
      <c r="D33" s="196">
        <f>IF($I$12="X",' Banco de Dados'!D23,IF($I$12="XX",' Banco de Dados'!E23,IF($I$12="XXX",' Banco de Dados'!F23,0)))</f>
        <v>887.06</v>
      </c>
      <c r="E33" s="196">
        <f>IF(' Banco de Dados'!G23="A",'1.0 - Transporte'!D33*'1.0 - Transporte'!$E$18,0)</f>
        <v>0</v>
      </c>
      <c r="F33" s="196">
        <f>IF(' Banco de Dados'!H23="A",'1.0 - Transporte'!D33*'1.0 - Transporte'!$F$18,0)</f>
        <v>0</v>
      </c>
      <c r="G33" s="196">
        <f t="shared" si="0"/>
        <v>887.06</v>
      </c>
      <c r="H33" s="196">
        <f>G33*' Banco de Dados'!$C$88</f>
        <v>750.99154053155553</v>
      </c>
      <c r="I33" s="199">
        <f t="shared" si="1"/>
        <v>0</v>
      </c>
      <c r="J33" s="5"/>
      <c r="K33" s="94"/>
      <c r="M33" s="2"/>
      <c r="N33" s="72"/>
      <c r="O33"/>
      <c r="P33"/>
      <c r="Q33"/>
    </row>
    <row r="34" spans="2:17" ht="15" customHeight="1">
      <c r="B34" s="289" t="str">
        <f>' Banco de Dados'!B24</f>
        <v>Manipulador de Residuos</v>
      </c>
      <c r="C34" s="288"/>
      <c r="D34" s="196">
        <f>IF($I$12="X",' Banco de Dados'!D24,IF($I$12="XX",' Banco de Dados'!E24,IF($I$12="XXX",' Banco de Dados'!F24,0)))</f>
        <v>887.06</v>
      </c>
      <c r="E34" s="196">
        <f>IF(' Banco de Dados'!G24="A",'1.0 - Transporte'!D34*'1.0 - Transporte'!$E$18,0)</f>
        <v>0</v>
      </c>
      <c r="F34" s="196">
        <f>IF(' Banco de Dados'!H24="A",'1.0 - Transporte'!D34*'1.0 - Transporte'!$F$18,0)</f>
        <v>0</v>
      </c>
      <c r="G34" s="196">
        <f t="shared" si="0"/>
        <v>887.06</v>
      </c>
      <c r="H34" s="196">
        <f>G34*' Banco de Dados'!$C$88</f>
        <v>750.99154053155553</v>
      </c>
      <c r="I34" s="199">
        <f t="shared" si="1"/>
        <v>0</v>
      </c>
      <c r="J34" s="5"/>
      <c r="K34" s="94"/>
      <c r="M34" s="2"/>
      <c r="N34" s="72"/>
      <c r="O34"/>
      <c r="P34"/>
      <c r="Q34"/>
    </row>
    <row r="35" spans="2:17" ht="15" customHeight="1">
      <c r="B35" s="289" t="str">
        <f>' Banco de Dados'!B25</f>
        <v>Motociclista</v>
      </c>
      <c r="C35" s="288"/>
      <c r="D35" s="196">
        <f>IF($I$12="X",' Banco de Dados'!D25,IF($I$12="XX",' Banco de Dados'!E25,IF($I$12="XXX",' Banco de Dados'!F25,0)))</f>
        <v>822.73</v>
      </c>
      <c r="E35" s="196">
        <f>IF(' Banco de Dados'!G25="A",'1.0 - Transporte'!D35*'1.0 - Transporte'!$E$18,0)</f>
        <v>0</v>
      </c>
      <c r="F35" s="196">
        <f>IF(' Banco de Dados'!H25="A",'1.0 - Transporte'!D35*'1.0 - Transporte'!$F$18,0)</f>
        <v>0</v>
      </c>
      <c r="G35" s="196">
        <f t="shared" si="0"/>
        <v>822.73</v>
      </c>
      <c r="H35" s="196">
        <f>G35*' Banco de Dados'!$C$88</f>
        <v>696.5292879191112</v>
      </c>
      <c r="I35" s="199">
        <f t="shared" si="1"/>
        <v>0</v>
      </c>
      <c r="J35" s="5"/>
      <c r="K35" s="94"/>
      <c r="M35" s="2"/>
      <c r="N35" s="72"/>
      <c r="O35"/>
      <c r="P35"/>
      <c r="Q35"/>
    </row>
    <row r="36" spans="2:17" ht="15" customHeight="1">
      <c r="B36" s="289" t="str">
        <f>' Banco de Dados'!B26</f>
        <v>Motociclista Coletor</v>
      </c>
      <c r="C36" s="288"/>
      <c r="D36" s="196">
        <f>IF($I$12="X",' Banco de Dados'!D26,IF($I$12="XX",' Banco de Dados'!E26,IF($I$12="XXX",' Banco de Dados'!F26,0)))</f>
        <v>977.42</v>
      </c>
      <c r="E36" s="196">
        <f>IF(' Banco de Dados'!G26="A",'1.0 - Transporte'!D36*'1.0 - Transporte'!$E$18,0)</f>
        <v>0</v>
      </c>
      <c r="F36" s="196">
        <f>IF(' Banco de Dados'!H26="A",'1.0 - Transporte'!D36*'1.0 - Transporte'!$F$18,0)</f>
        <v>0</v>
      </c>
      <c r="G36" s="196">
        <f t="shared" si="0"/>
        <v>977.42</v>
      </c>
      <c r="H36" s="196">
        <f>G36*' Banco de Dados'!$C$88</f>
        <v>827.49098318755557</v>
      </c>
      <c r="I36" s="199">
        <f t="shared" si="1"/>
        <v>0</v>
      </c>
      <c r="J36" s="5"/>
      <c r="K36" s="94"/>
      <c r="M36" s="2"/>
      <c r="N36" s="72"/>
      <c r="O36"/>
      <c r="P36"/>
      <c r="Q36"/>
    </row>
    <row r="37" spans="2:17" ht="15" customHeight="1">
      <c r="B37" s="289" t="str">
        <f>' Banco de Dados'!B27</f>
        <v>Motorista "A" - (Condutores de veículos abaixo de 15.000 kg)</v>
      </c>
      <c r="C37" s="288"/>
      <c r="D37" s="196">
        <f>IF($I$12="X",' Banco de Dados'!D27,IF($I$12="XX",' Banco de Dados'!E27,IF($I$12="XXX",' Banco de Dados'!F27,0)))</f>
        <v>1307.1600000000001</v>
      </c>
      <c r="E37" s="196">
        <f>IF(' Banco de Dados'!G27="A",'1.0 - Transporte'!D37*'1.0 - Transporte'!$E$18,0)</f>
        <v>0</v>
      </c>
      <c r="F37" s="196">
        <f>IF(' Banco de Dados'!H27="A",'1.0 - Transporte'!D37*'1.0 - Transporte'!$F$18,0)</f>
        <v>0</v>
      </c>
      <c r="G37" s="196">
        <f t="shared" si="0"/>
        <v>1307.1600000000001</v>
      </c>
      <c r="H37" s="196">
        <f>G37*' Banco de Dados'!$C$88</f>
        <v>1106.6512999360002</v>
      </c>
      <c r="I37" s="199">
        <f t="shared" si="1"/>
        <v>0</v>
      </c>
      <c r="J37" s="5"/>
      <c r="K37" s="94"/>
      <c r="M37" s="2"/>
      <c r="N37" s="72"/>
      <c r="O37"/>
      <c r="P37"/>
      <c r="Q37"/>
    </row>
    <row r="38" spans="2:17" ht="55.5" customHeight="1">
      <c r="B38" s="640" t="str">
        <f>' Banco de Dados'!B28</f>
        <v>Motorista "B " - (Condutores de veículos pesados, operadores de máquinas pesadas automotoras sobre pneus, pás carregadeiras, carretas com mais de 15.000 kg de cargas e compactadores de lixo acima de 13m³)</v>
      </c>
      <c r="C38" s="288"/>
      <c r="D38" s="196">
        <f>IF($I$12="X",' Banco de Dados'!D28,IF($I$12="XX",' Banco de Dados'!E28,IF($I$12="XXX",' Banco de Dados'!F28,0)))</f>
        <v>1986.28</v>
      </c>
      <c r="E38" s="196">
        <f>IF(' Banco de Dados'!G28="A",'1.0 - Transporte'!D38*'1.0 - Transporte'!$E$18,0)</f>
        <v>0</v>
      </c>
      <c r="F38" s="196">
        <f>IF(' Banco de Dados'!H28="A",'1.0 - Transporte'!D38*'1.0 - Transporte'!$F$18,0)</f>
        <v>0</v>
      </c>
      <c r="G38" s="196">
        <f t="shared" si="0"/>
        <v>1986.28</v>
      </c>
      <c r="H38" s="196">
        <f>G38*' Banco de Dados'!$C$88</f>
        <v>1681.5993023324445</v>
      </c>
      <c r="I38" s="199">
        <f t="shared" si="1"/>
        <v>0</v>
      </c>
      <c r="J38" s="5"/>
      <c r="K38" s="94"/>
      <c r="M38" s="2"/>
      <c r="N38" s="72"/>
      <c r="O38"/>
      <c r="P38"/>
      <c r="Q38"/>
    </row>
    <row r="39" spans="2:17" ht="15" customHeight="1">
      <c r="B39" s="289" t="str">
        <f>' Banco de Dados'!B29</f>
        <v>Motorista "B " - Coleta de RSD/RSC - Galhos</v>
      </c>
      <c r="C39" s="288"/>
      <c r="D39" s="196">
        <f>IF($I$12="X",' Banco de Dados'!D29,IF($I$12="XX",' Banco de Dados'!E29,IF($I$12="XXX",' Banco de Dados'!F29,0)))</f>
        <v>1986.28</v>
      </c>
      <c r="E39" s="196">
        <f>IF(' Banco de Dados'!G29="A",'1.0 - Transporte'!D39*'1.0 - Transporte'!$E$18,0)</f>
        <v>0</v>
      </c>
      <c r="F39" s="196">
        <f>IF(' Banco de Dados'!H29="A",'1.0 - Transporte'!D39*'1.0 - Transporte'!$F$18,0)</f>
        <v>0</v>
      </c>
      <c r="G39" s="196">
        <f t="shared" si="0"/>
        <v>1986.28</v>
      </c>
      <c r="H39" s="196">
        <f>G39*' Banco de Dados'!$C$88</f>
        <v>1681.5993023324445</v>
      </c>
      <c r="I39" s="199">
        <f t="shared" si="1"/>
        <v>0</v>
      </c>
      <c r="J39" s="5"/>
      <c r="K39" s="94"/>
      <c r="M39" s="2"/>
      <c r="N39" s="72"/>
      <c r="O39"/>
      <c r="P39"/>
      <c r="Q39"/>
    </row>
    <row r="40" spans="2:17" ht="15" customHeight="1">
      <c r="B40" s="289" t="str">
        <f>' Banco de Dados'!B30</f>
        <v>Motorista "B " - Coleta de RSD/RSC - Transbordo</v>
      </c>
      <c r="C40" s="288"/>
      <c r="D40" s="196">
        <f>IF($I$12="X",' Banco de Dados'!D30,IF($I$12="XX",' Banco de Dados'!E30,IF($I$12="XXX",' Banco de Dados'!F30,0)))</f>
        <v>1986.28</v>
      </c>
      <c r="E40" s="196">
        <f>IF(' Banco de Dados'!G30="A",'1.0 - Transporte'!D40*'1.0 - Transporte'!$E$18,0)</f>
        <v>0</v>
      </c>
      <c r="F40" s="196">
        <f>IF(' Banco de Dados'!H30="A",'1.0 - Transporte'!D40*'1.0 - Transporte'!$F$18,0)</f>
        <v>0</v>
      </c>
      <c r="G40" s="196">
        <f t="shared" si="0"/>
        <v>1986.28</v>
      </c>
      <c r="H40" s="196">
        <f>G40*' Banco de Dados'!$C$88</f>
        <v>1681.5993023324445</v>
      </c>
      <c r="I40" s="199">
        <f t="shared" si="1"/>
        <v>0</v>
      </c>
      <c r="J40" s="5"/>
      <c r="K40" s="94"/>
      <c r="M40" s="2"/>
      <c r="N40" s="72"/>
      <c r="O40"/>
      <c r="P40"/>
      <c r="Q40"/>
    </row>
    <row r="41" spans="2:17" ht="15" customHeight="1">
      <c r="B41" s="289" t="str">
        <f>' Banco de Dados'!B31</f>
        <v>Motorista "B " - Coleta de RSD/RSC - Compactadores</v>
      </c>
      <c r="C41" s="288"/>
      <c r="D41" s="196">
        <f>IF($I$12="X",' Banco de Dados'!D31,IF($I$12="XX",' Banco de Dados'!E31,IF($I$12="XXX",' Banco de Dados'!F31,0)))</f>
        <v>1986.28</v>
      </c>
      <c r="E41" s="196">
        <f>IF(' Banco de Dados'!G31="A",'1.0 - Transporte'!D41*'1.0 - Transporte'!$E$18,0)</f>
        <v>0</v>
      </c>
      <c r="F41" s="196">
        <f>IF(' Banco de Dados'!H31="A",'1.0 - Transporte'!D41*'1.0 - Transporte'!$F$18,0)</f>
        <v>0</v>
      </c>
      <c r="G41" s="196">
        <f t="shared" si="0"/>
        <v>1986.28</v>
      </c>
      <c r="H41" s="196">
        <f>G41*' Banco de Dados'!$C$88</f>
        <v>1681.5993023324445</v>
      </c>
      <c r="I41" s="199">
        <f t="shared" si="1"/>
        <v>0</v>
      </c>
      <c r="J41" s="5"/>
      <c r="K41" s="94"/>
      <c r="M41" s="2"/>
      <c r="N41" s="72"/>
      <c r="O41"/>
      <c r="P41"/>
      <c r="Q41"/>
    </row>
    <row r="42" spans="2:17" ht="15" customHeight="1">
      <c r="B42" s="289" t="str">
        <f>' Banco de Dados'!B32</f>
        <v>Motorista "B " - Onibus Urbano</v>
      </c>
      <c r="C42" s="288"/>
      <c r="D42" s="196">
        <f>IF($I$12="X",' Banco de Dados'!D32,IF($I$12="XX",' Banco de Dados'!E32,IF($I$12="XXX",' Banco de Dados'!F32,0)))</f>
        <v>1986.28</v>
      </c>
      <c r="E42" s="196">
        <f>IF(' Banco de Dados'!G32="A",'1.0 - Transporte'!D42*'1.0 - Transporte'!$E$18,0)</f>
        <v>0</v>
      </c>
      <c r="F42" s="196">
        <f>IF(' Banco de Dados'!H32="A",'1.0 - Transporte'!D42*'1.0 - Transporte'!$F$18,0)</f>
        <v>0</v>
      </c>
      <c r="G42" s="196">
        <f t="shared" si="0"/>
        <v>1986.28</v>
      </c>
      <c r="H42" s="196">
        <f>G42*' Banco de Dados'!$C$88</f>
        <v>1681.5993023324445</v>
      </c>
      <c r="I42" s="199">
        <f t="shared" si="1"/>
        <v>0</v>
      </c>
      <c r="J42" s="5"/>
      <c r="K42" s="94"/>
      <c r="M42" s="2"/>
      <c r="N42" s="72"/>
      <c r="O42"/>
      <c r="P42"/>
      <c r="Q42"/>
    </row>
    <row r="43" spans="2:17" ht="15" customHeight="1">
      <c r="B43" s="289" t="str">
        <f>' Banco de Dados'!B33</f>
        <v>Motorista "B " - Operador de Pá Carregadeira</v>
      </c>
      <c r="C43" s="288"/>
      <c r="D43" s="196">
        <f>IF($I$12="X",' Banco de Dados'!D33,IF($I$12="XX",' Banco de Dados'!E33,IF($I$12="XXX",' Banco de Dados'!F33,0)))</f>
        <v>1986.28</v>
      </c>
      <c r="E43" s="196">
        <f>IF(' Banco de Dados'!G33="A",'1.0 - Transporte'!D43*'1.0 - Transporte'!$E$18,0)</f>
        <v>0</v>
      </c>
      <c r="F43" s="196">
        <f>IF(' Banco de Dados'!H33="A",'1.0 - Transporte'!D43*'1.0 - Transporte'!$F$18,0)</f>
        <v>0</v>
      </c>
      <c r="G43" s="196">
        <f t="shared" si="0"/>
        <v>1986.28</v>
      </c>
      <c r="H43" s="196">
        <f>G43*' Banco de Dados'!$C$88</f>
        <v>1681.5993023324445</v>
      </c>
      <c r="I43" s="199">
        <f t="shared" si="1"/>
        <v>0</v>
      </c>
      <c r="J43" s="5"/>
      <c r="K43" s="94"/>
      <c r="M43" s="2"/>
      <c r="N43" s="72"/>
      <c r="O43"/>
      <c r="P43"/>
      <c r="Q43"/>
    </row>
    <row r="44" spans="2:17" ht="15" customHeight="1">
      <c r="B44" s="289" t="str">
        <f>' Banco de Dados'!B34</f>
        <v>Motorista "B " - Operador de Trator de Esteira</v>
      </c>
      <c r="C44" s="288"/>
      <c r="D44" s="196">
        <f>IF($I$12="X",' Banco de Dados'!D34,IF($I$12="XX",' Banco de Dados'!E34,IF($I$12="XXX",' Banco de Dados'!F34,0)))</f>
        <v>1986.28</v>
      </c>
      <c r="E44" s="196">
        <f>IF(' Banco de Dados'!G34="A",'1.0 - Transporte'!D44*'1.0 - Transporte'!$E$18,0)</f>
        <v>0</v>
      </c>
      <c r="F44" s="196">
        <f>IF(' Banco de Dados'!H34="A",'1.0 - Transporte'!D44*'1.0 - Transporte'!$F$18,0)</f>
        <v>0</v>
      </c>
      <c r="G44" s="196">
        <f t="shared" si="0"/>
        <v>1986.28</v>
      </c>
      <c r="H44" s="196">
        <f>G44*' Banco de Dados'!$C$88</f>
        <v>1681.5993023324445</v>
      </c>
      <c r="I44" s="199">
        <f t="shared" si="1"/>
        <v>0</v>
      </c>
      <c r="J44" s="5"/>
      <c r="K44" s="94"/>
      <c r="M44" s="2"/>
      <c r="N44" s="72"/>
      <c r="O44"/>
      <c r="P44"/>
      <c r="Q44"/>
    </row>
    <row r="45" spans="2:17" ht="15" customHeight="1">
      <c r="B45" s="289" t="str">
        <f>' Banco de Dados'!B35</f>
        <v>Motorista "B " - Operador de Munck</v>
      </c>
      <c r="C45" s="288"/>
      <c r="D45" s="196">
        <f>IF($I$12="X",' Banco de Dados'!D35,IF($I$12="XX",' Banco de Dados'!E35,IF($I$12="XXX",' Banco de Dados'!F35,0)))</f>
        <v>1986.28</v>
      </c>
      <c r="E45" s="196">
        <f>IF(' Banco de Dados'!G35="A",'1.0 - Transporte'!D45*'1.0 - Transporte'!$E$18,0)</f>
        <v>0</v>
      </c>
      <c r="F45" s="196">
        <f>IF(' Banco de Dados'!H35="A",'1.0 - Transporte'!D45*'1.0 - Transporte'!$F$18,0)</f>
        <v>0</v>
      </c>
      <c r="G45" s="196">
        <f t="shared" si="0"/>
        <v>1986.28</v>
      </c>
      <c r="H45" s="196">
        <f>G45*' Banco de Dados'!$C$88</f>
        <v>1681.5993023324445</v>
      </c>
      <c r="I45" s="199">
        <f t="shared" si="1"/>
        <v>0</v>
      </c>
      <c r="J45" s="5"/>
      <c r="K45" s="94"/>
      <c r="M45" s="2"/>
      <c r="N45" s="72"/>
      <c r="O45"/>
      <c r="P45"/>
      <c r="Q45"/>
    </row>
    <row r="46" spans="2:17">
      <c r="B46" s="640" t="str">
        <f>' Banco de Dados'!B36</f>
        <v>Motorista "B " - Transporte de Resíduos Sólidos Domésticos</v>
      </c>
      <c r="C46" s="288">
        <v>1</v>
      </c>
      <c r="D46" s="196">
        <f>IF($I$12="X",' Banco de Dados'!D36,IF($I$12="XX",' Banco de Dados'!E36,IF($I$12="XXX",' Banco de Dados'!F36,0)))</f>
        <v>2135.25</v>
      </c>
      <c r="E46" s="196">
        <f>IF(' Banco de Dados'!G36="A",'1.0 - Transporte'!D46*'1.0 - Transporte'!$E$18,0)</f>
        <v>0</v>
      </c>
      <c r="F46" s="196">
        <f>IF(' Banco de Dados'!H36="A",'1.0 - Transporte'!D46*'1.0 - Transporte'!$F$18,0)</f>
        <v>0</v>
      </c>
      <c r="G46" s="196">
        <f t="shared" si="0"/>
        <v>2135.25</v>
      </c>
      <c r="H46" s="196">
        <f>G46*' Banco de Dados'!$C$88</f>
        <v>1807.7184034000002</v>
      </c>
      <c r="I46" s="199">
        <f t="shared" si="1"/>
        <v>3942.9684034000002</v>
      </c>
      <c r="J46" s="5"/>
      <c r="K46" s="94"/>
      <c r="M46" s="2"/>
      <c r="N46" s="72"/>
      <c r="O46"/>
      <c r="P46"/>
      <c r="Q46"/>
    </row>
    <row r="47" spans="2:17" ht="15" customHeight="1">
      <c r="B47" s="289" t="str">
        <f>' Banco de Dados'!B37</f>
        <v>Motorista "B " - Transporte de Resíduos de Saúde</v>
      </c>
      <c r="C47" s="288"/>
      <c r="D47" s="196">
        <f>IF($I$12="X",' Banco de Dados'!D37,IF($I$12="XX",' Banco de Dados'!E37,IF($I$12="XXX",' Banco de Dados'!F37,0)))</f>
        <v>1986.28</v>
      </c>
      <c r="E47" s="196">
        <f>IF(' Banco de Dados'!G37="A",'1.0 - Transporte'!D47*'1.0 - Transporte'!$E$18,0)</f>
        <v>0</v>
      </c>
      <c r="F47" s="196">
        <f>IF(' Banco de Dados'!H37="A",'1.0 - Transporte'!D47*'1.0 - Transporte'!$F$18,0)</f>
        <v>0</v>
      </c>
      <c r="G47" s="196">
        <f t="shared" si="0"/>
        <v>1986.28</v>
      </c>
      <c r="H47" s="196">
        <f>G47*' Banco de Dados'!$C$88</f>
        <v>1681.5993023324445</v>
      </c>
      <c r="I47" s="199">
        <f t="shared" si="1"/>
        <v>0</v>
      </c>
      <c r="J47" s="5"/>
      <c r="K47" s="94"/>
      <c r="M47" s="2"/>
      <c r="N47" s="72"/>
      <c r="O47"/>
      <c r="P47"/>
      <c r="Q47"/>
    </row>
    <row r="48" spans="2:17" ht="15" customHeight="1">
      <c r="B48" s="289" t="str">
        <f>' Banco de Dados'!B38</f>
        <v xml:space="preserve">Motorista "B " </v>
      </c>
      <c r="C48" s="288"/>
      <c r="D48" s="196">
        <f>IF($I$12="X",' Banco de Dados'!D38,IF($I$12="XX",' Banco de Dados'!E38,IF($I$12="XXX",' Banco de Dados'!F38,0)))</f>
        <v>1986.28</v>
      </c>
      <c r="E48" s="196">
        <f>IF(' Banco de Dados'!G38="A",'1.0 - Transporte'!D48*'1.0 - Transporte'!$E$18,0)</f>
        <v>0</v>
      </c>
      <c r="F48" s="196">
        <f>IF(' Banco de Dados'!H38="A",'1.0 - Transporte'!D48*'1.0 - Transporte'!$F$18,0)</f>
        <v>0</v>
      </c>
      <c r="G48" s="196">
        <f t="shared" si="0"/>
        <v>1986.28</v>
      </c>
      <c r="H48" s="196">
        <f>G48*' Banco de Dados'!$C$88</f>
        <v>1681.5993023324445</v>
      </c>
      <c r="I48" s="199">
        <f t="shared" si="1"/>
        <v>0</v>
      </c>
      <c r="J48" s="5"/>
      <c r="K48" s="94"/>
      <c r="M48" s="2"/>
      <c r="N48" s="72"/>
      <c r="P48"/>
      <c r="Q48"/>
    </row>
    <row r="49" spans="2:17" ht="15" customHeight="1">
      <c r="B49" s="289" t="str">
        <f>' Banco de Dados'!B39</f>
        <v>Motorista "B " - Caminhão de sucção c/ sistema a vácuo</v>
      </c>
      <c r="C49" s="288"/>
      <c r="D49" s="196">
        <f>IF($I$12="X",' Banco de Dados'!D39,IF($I$12="XX",' Banco de Dados'!E39,IF($I$12="XXX",' Banco de Dados'!F39,0)))</f>
        <v>1986.28</v>
      </c>
      <c r="E49" s="196">
        <f>IF(' Banco de Dados'!G39="A",'1.0 - Transporte'!D49*'1.0 - Transporte'!$E$18,0)</f>
        <v>0</v>
      </c>
      <c r="F49" s="196">
        <f>IF(' Banco de Dados'!H39="A",'1.0 - Transporte'!D49*'1.0 - Transporte'!$F$18,0)</f>
        <v>0</v>
      </c>
      <c r="G49" s="196">
        <f t="shared" si="0"/>
        <v>1986.28</v>
      </c>
      <c r="H49" s="196">
        <f>G49*' Banco de Dados'!$C$88</f>
        <v>1681.5993023324445</v>
      </c>
      <c r="I49" s="199">
        <f t="shared" si="1"/>
        <v>0</v>
      </c>
      <c r="J49" s="5"/>
      <c r="K49" s="94"/>
      <c r="M49" s="2"/>
      <c r="N49" s="72"/>
      <c r="P49"/>
      <c r="Q49"/>
    </row>
    <row r="50" spans="2:17" ht="15" customHeight="1">
      <c r="B50" s="289" t="str">
        <f>' Banco de Dados'!B40</f>
        <v>Motorista Carro leve</v>
      </c>
      <c r="C50" s="288"/>
      <c r="D50" s="196">
        <f>IF($I$12="X",' Banco de Dados'!D40,IF($I$12="XX",' Banco de Dados'!E40,IF($I$12="XXX",' Banco de Dados'!F40,0)))</f>
        <v>1246.0999999999999</v>
      </c>
      <c r="E50" s="196">
        <f>IF(' Banco de Dados'!G40="A",'1.0 - Transporte'!D50*'1.0 - Transporte'!$E$18,0)</f>
        <v>0</v>
      </c>
      <c r="F50" s="196">
        <f>IF(' Banco de Dados'!H40="A",'1.0 - Transporte'!D50*'1.0 - Transporte'!$F$18,0)</f>
        <v>0</v>
      </c>
      <c r="G50" s="196">
        <f t="shared" si="0"/>
        <v>1246.0999999999999</v>
      </c>
      <c r="H50" s="196">
        <f>G50*' Banco de Dados'!$C$88</f>
        <v>1054.9574534488888</v>
      </c>
      <c r="I50" s="199">
        <f t="shared" si="1"/>
        <v>0</v>
      </c>
      <c r="J50" s="5"/>
      <c r="K50" s="94"/>
      <c r="M50" s="2"/>
      <c r="N50" s="72"/>
      <c r="O50"/>
      <c r="P50"/>
      <c r="Q50"/>
    </row>
    <row r="51" spans="2:17" ht="15" customHeight="1">
      <c r="B51" s="289" t="str">
        <f>' Banco de Dados'!B41</f>
        <v>Oficina Mecanica</v>
      </c>
      <c r="C51" s="288"/>
      <c r="D51" s="196">
        <f>IF($I$12="X",' Banco de Dados'!D41,IF($I$12="XX",' Banco de Dados'!E41,IF($I$12="XXX",' Banco de Dados'!F41,0)))</f>
        <v>1261.6400000000001</v>
      </c>
      <c r="E51" s="196">
        <f>IF(' Banco de Dados'!G41="A",'1.0 - Transporte'!D51*'1.0 - Transporte'!$E$18,0)</f>
        <v>0</v>
      </c>
      <c r="F51" s="196">
        <f>IF(' Banco de Dados'!H41="A",'1.0 - Transporte'!D51*'1.0 - Transporte'!$F$18,0)</f>
        <v>0</v>
      </c>
      <c r="G51" s="196">
        <f t="shared" si="0"/>
        <v>1261.6400000000001</v>
      </c>
      <c r="H51" s="196">
        <f>G51*' Banco de Dados'!$C$88</f>
        <v>1068.1137320995558</v>
      </c>
      <c r="I51" s="199">
        <f t="shared" si="1"/>
        <v>0</v>
      </c>
      <c r="J51" s="5"/>
      <c r="K51" s="94"/>
      <c r="M51" s="2"/>
      <c r="N51" s="72"/>
      <c r="P51"/>
      <c r="Q51"/>
    </row>
    <row r="52" spans="2:17" ht="15" customHeight="1">
      <c r="B52" s="289" t="str">
        <f>' Banco de Dados'!B42</f>
        <v>Operador de Roçadeira e Motosserra</v>
      </c>
      <c r="C52" s="288"/>
      <c r="D52" s="196">
        <f>IF($I$12="X",' Banco de Dados'!D42,IF($I$12="XX",' Banco de Dados'!E42,IF($I$12="XXX",' Banco de Dados'!F42,0)))</f>
        <v>942.84</v>
      </c>
      <c r="E52" s="196">
        <f>IF(' Banco de Dados'!G42="A",'1.0 - Transporte'!D52*'1.0 - Transporte'!$E$18,0)</f>
        <v>0</v>
      </c>
      <c r="F52" s="196">
        <f>IF(' Banco de Dados'!H42="A",'1.0 - Transporte'!D52*'1.0 - Transporte'!$F$18,0)</f>
        <v>0</v>
      </c>
      <c r="G52" s="196">
        <f t="shared" si="0"/>
        <v>942.84</v>
      </c>
      <c r="H52" s="196">
        <f>G52*' Banco de Dados'!$C$88</f>
        <v>798.21530006400008</v>
      </c>
      <c r="I52" s="199">
        <f t="shared" si="1"/>
        <v>0</v>
      </c>
      <c r="J52" s="5"/>
      <c r="K52" s="94"/>
      <c r="M52" s="2"/>
      <c r="N52" s="72"/>
      <c r="P52"/>
      <c r="Q52"/>
    </row>
    <row r="53" spans="2:17" ht="15" customHeight="1">
      <c r="B53" s="289" t="str">
        <f>' Banco de Dados'!B43</f>
        <v>Porteiro</v>
      </c>
      <c r="C53" s="288"/>
      <c r="D53" s="196">
        <f>IF($I$12="X",' Banco de Dados'!D43,IF($I$12="XX",' Banco de Dados'!E43,IF($I$12="XXX",' Banco de Dados'!F43,0)))</f>
        <v>942.84</v>
      </c>
      <c r="E53" s="196">
        <f>IF(' Banco de Dados'!G43="A",'1.0 - Transporte'!D53*'1.0 - Transporte'!$E$18,0)</f>
        <v>0</v>
      </c>
      <c r="F53" s="196">
        <f>IF(' Banco de Dados'!H43="A",'1.0 - Transporte'!D53*'1.0 - Transporte'!$F$18,0)</f>
        <v>0</v>
      </c>
      <c r="G53" s="196">
        <f t="shared" si="0"/>
        <v>942.84</v>
      </c>
      <c r="H53" s="196">
        <f>G53*' Banco de Dados'!$C$88</f>
        <v>798.21530006400008</v>
      </c>
      <c r="I53" s="199">
        <f t="shared" si="1"/>
        <v>0</v>
      </c>
      <c r="J53" s="5"/>
      <c r="K53" s="94"/>
      <c r="M53" s="2"/>
      <c r="N53" s="72"/>
      <c r="P53"/>
      <c r="Q53"/>
    </row>
    <row r="54" spans="2:17" ht="15" customHeight="1">
      <c r="B54" s="289" t="str">
        <f>' Banco de Dados'!B44</f>
        <v>Vigia da Estação de Transpordo</v>
      </c>
      <c r="C54" s="288"/>
      <c r="D54" s="196">
        <f>IF($I$12="X",' Banco de Dados'!D44,IF($I$12="XX",' Banco de Dados'!E44,IF($I$12="XXX",' Banco de Dados'!F44,0)))</f>
        <v>987.68</v>
      </c>
      <c r="E54" s="196">
        <f>IF(' Banco de Dados'!G44="A",'1.0 - Transporte'!D54*'1.0 - Transporte'!$E$18,0)</f>
        <v>395.072</v>
      </c>
      <c r="F54" s="196">
        <f>IF(' Banco de Dados'!H44="A",'1.0 - Transporte'!D54*'1.0 - Transporte'!$F$18,0)</f>
        <v>0</v>
      </c>
      <c r="G54" s="196">
        <f t="shared" si="0"/>
        <v>1382.752</v>
      </c>
      <c r="H54" s="196">
        <f>G54*' Banco de Dados'!$C$88</f>
        <v>1170.6480448369778</v>
      </c>
      <c r="I54" s="199">
        <f t="shared" si="1"/>
        <v>0</v>
      </c>
      <c r="J54" s="5"/>
      <c r="K54" s="94"/>
      <c r="M54" s="2"/>
      <c r="N54" s="72"/>
      <c r="P54"/>
      <c r="Q54"/>
    </row>
    <row r="55" spans="2:17">
      <c r="B55" s="41" t="s">
        <v>22</v>
      </c>
      <c r="C55" s="135">
        <f>SUM(C19:C54)</f>
        <v>2.333333333333333</v>
      </c>
      <c r="D55" s="41"/>
      <c r="E55" s="132"/>
      <c r="F55" s="132"/>
      <c r="G55" s="132"/>
      <c r="H55" s="132"/>
      <c r="I55" s="87">
        <f>SUM(I19:I54)</f>
        <v>7212.1048503625479</v>
      </c>
      <c r="J55" s="5"/>
      <c r="K55" s="145"/>
      <c r="L55" s="5"/>
      <c r="M55" s="5"/>
      <c r="P55"/>
      <c r="Q55"/>
    </row>
    <row r="56" spans="2:17" ht="7.5" customHeight="1">
      <c r="F56" s="7"/>
      <c r="G56" s="4"/>
      <c r="H56" s="4"/>
      <c r="I56" s="4"/>
      <c r="J56" s="5"/>
      <c r="K56" s="94"/>
      <c r="O56"/>
      <c r="P56"/>
      <c r="Q56"/>
    </row>
    <row r="57" spans="2:17" ht="7.5" customHeight="1">
      <c r="F57" s="7"/>
      <c r="G57" s="4"/>
      <c r="H57" s="4"/>
      <c r="I57" s="4"/>
      <c r="J57" s="5"/>
      <c r="K57" s="94"/>
      <c r="O57"/>
      <c r="P57"/>
      <c r="Q57"/>
    </row>
    <row r="58" spans="2:17" ht="12.75" customHeight="1">
      <c r="B58" s="712" t="s">
        <v>62</v>
      </c>
      <c r="C58" s="712" t="s">
        <v>91</v>
      </c>
      <c r="D58" s="712" t="s">
        <v>56</v>
      </c>
      <c r="E58" s="161" t="s">
        <v>83</v>
      </c>
      <c r="F58" s="161" t="s">
        <v>84</v>
      </c>
      <c r="G58" s="161" t="s">
        <v>57</v>
      </c>
      <c r="H58" s="161" t="s">
        <v>9</v>
      </c>
      <c r="I58" s="712" t="s">
        <v>58</v>
      </c>
      <c r="J58" s="5"/>
      <c r="K58" s="94"/>
      <c r="O58"/>
      <c r="P58"/>
      <c r="Q58"/>
    </row>
    <row r="59" spans="2:17" ht="10.5" customHeight="1" thickBot="1">
      <c r="B59" s="713"/>
      <c r="C59" s="713"/>
      <c r="D59" s="713"/>
      <c r="E59" s="291">
        <v>0.4</v>
      </c>
      <c r="F59" s="292">
        <v>0.2</v>
      </c>
      <c r="G59" s="293"/>
      <c r="H59" s="293"/>
      <c r="I59" s="713"/>
      <c r="J59" s="5"/>
      <c r="K59" s="94"/>
      <c r="L59" s="2"/>
      <c r="P59"/>
      <c r="Q59"/>
    </row>
    <row r="60" spans="2:17" ht="15" customHeight="1">
      <c r="B60" s="304" t="str">
        <f>' Banco de Dados'!B46</f>
        <v>Engenheiro  (Gerente do Contrato)</v>
      </c>
      <c r="C60" s="670">
        <f>SUM($C$19:$C$54)/400</f>
        <v>5.8333333333333327E-3</v>
      </c>
      <c r="D60" s="298">
        <f>IF($I$12="X",' Banco de Dados'!D46,IF($I$12="XX",' Banco de Dados'!E46,IF($I$12="XXX",' Banco de Dados'!F50,0)))</f>
        <v>6000</v>
      </c>
      <c r="E60" s="298">
        <f>IF(' Banco de Dados'!G46="A",'1.0 - Transporte'!D60*'1.0 - Transporte'!$E$18,0)</f>
        <v>0</v>
      </c>
      <c r="F60" s="298">
        <f>IF(' Banco de Dados'!H46="A",'1.0 - Transporte'!D60*'1.0 - Transporte'!$F$18,0)</f>
        <v>0</v>
      </c>
      <c r="G60" s="298">
        <f t="shared" ref="G60:G65" si="2">D60+E60+F60</f>
        <v>6000</v>
      </c>
      <c r="H60" s="298">
        <f>G60*' Banco de Dados'!$C$88</f>
        <v>5079.6442666666671</v>
      </c>
      <c r="I60" s="299">
        <f t="shared" ref="I60:I65" si="3">SUM(G60:H60)*C60</f>
        <v>64.631258222222215</v>
      </c>
      <c r="J60" s="5"/>
      <c r="K60" s="94"/>
      <c r="L60" s="94"/>
      <c r="M60" s="94"/>
      <c r="N60" s="94"/>
      <c r="O60" s="94"/>
      <c r="P60"/>
      <c r="Q60"/>
    </row>
    <row r="61" spans="2:17" ht="15" customHeight="1">
      <c r="B61" s="305" t="str">
        <f>' Banco de Dados'!B47</f>
        <v>Engenheiro de Segurança</v>
      </c>
      <c r="C61" s="670">
        <f>SUM($C$19:$C$54)/150</f>
        <v>1.5555555555555553E-2</v>
      </c>
      <c r="D61" s="300">
        <f>IF($I$12="X",' Banco de Dados'!D47,IF($I$12="XX",' Banco de Dados'!E47,IF($I$12="XXX",' Banco de Dados'!F51,0)))</f>
        <v>6000</v>
      </c>
      <c r="E61" s="300">
        <f>IF(' Banco de Dados'!G47="A",'1.0 - Transporte'!D61*'1.0 - Transporte'!$E$18,0)</f>
        <v>0</v>
      </c>
      <c r="F61" s="300">
        <f>IF(' Banco de Dados'!H47="A",'1.0 - Transporte'!D61*'1.0 - Transporte'!$F$18,0)</f>
        <v>0</v>
      </c>
      <c r="G61" s="300">
        <f t="shared" si="2"/>
        <v>6000</v>
      </c>
      <c r="H61" s="300">
        <f>G61*' Banco de Dados'!$C$88</f>
        <v>5079.6442666666671</v>
      </c>
      <c r="I61" s="301">
        <f t="shared" si="3"/>
        <v>172.35002192592589</v>
      </c>
      <c r="J61" s="5"/>
      <c r="K61" s="94"/>
      <c r="L61" s="5"/>
      <c r="M61" s="72"/>
      <c r="N61" s="72"/>
      <c r="O61"/>
      <c r="P61"/>
      <c r="Q61"/>
    </row>
    <row r="62" spans="2:17" ht="15" customHeight="1">
      <c r="B62" s="305" t="str">
        <f>' Banco de Dados'!B48</f>
        <v>Técnico Segurança</v>
      </c>
      <c r="C62" s="670">
        <f>SUM($C$19:$C$54)/150</f>
        <v>1.5555555555555553E-2</v>
      </c>
      <c r="D62" s="300">
        <f>IF($I$12="X",' Banco de Dados'!D48,IF($I$12="XX",' Banco de Dados'!E48,IF($I$12="XXX",' Banco de Dados'!F52,0)))</f>
        <v>1990.8</v>
      </c>
      <c r="E62" s="300">
        <f>IF(' Banco de Dados'!G48="A",'1.0 - Transporte'!D62*'1.0 - Transporte'!$E$18,0)</f>
        <v>0</v>
      </c>
      <c r="F62" s="300">
        <f>IF(' Banco de Dados'!H48="A",'1.0 - Transporte'!D62*'1.0 - Transporte'!$F$18,0)</f>
        <v>0</v>
      </c>
      <c r="G62" s="300">
        <f t="shared" si="2"/>
        <v>1990.8</v>
      </c>
      <c r="H62" s="300">
        <f>G62*' Banco de Dados'!$C$88</f>
        <v>1685.42596768</v>
      </c>
      <c r="I62" s="301">
        <f t="shared" si="3"/>
        <v>57.185737275022213</v>
      </c>
      <c r="J62" s="5"/>
      <c r="K62" s="94"/>
      <c r="L62" s="5"/>
      <c r="M62" s="72"/>
      <c r="N62" s="72"/>
      <c r="O62"/>
      <c r="P62"/>
      <c r="Q62"/>
    </row>
    <row r="63" spans="2:17" ht="15" customHeight="1">
      <c r="B63" s="305" t="str">
        <f>' Banco de Dados'!B49</f>
        <v>Técnico de Enfermagem</v>
      </c>
      <c r="C63" s="670">
        <f>SUM($C$19:$C$54)/150</f>
        <v>1.5555555555555553E-2</v>
      </c>
      <c r="D63" s="300">
        <f>IF($I$12="X",' Banco de Dados'!D49,IF($I$12="XX",' Banco de Dados'!E49,IF($I$12="XXX",' Banco de Dados'!F53,0)))</f>
        <v>1437.8</v>
      </c>
      <c r="E63" s="300">
        <f>IF(' Banco de Dados'!G49="A",'1.0 - Transporte'!D63*'1.0 - Transporte'!$E$18,0)</f>
        <v>0</v>
      </c>
      <c r="F63" s="300">
        <f>IF(' Banco de Dados'!H49="A",'1.0 - Transporte'!D63*'1.0 - Transporte'!$F$18,0)</f>
        <v>0</v>
      </c>
      <c r="G63" s="300">
        <f t="shared" si="2"/>
        <v>1437.8</v>
      </c>
      <c r="H63" s="300">
        <f>G63*' Banco de Dados'!$C$88</f>
        <v>1217.2520877688889</v>
      </c>
      <c r="I63" s="301">
        <f t="shared" si="3"/>
        <v>41.300810254182707</v>
      </c>
      <c r="J63" s="5"/>
      <c r="K63" s="94"/>
      <c r="L63" s="5"/>
      <c r="M63" s="72"/>
      <c r="N63" s="72"/>
      <c r="O63"/>
      <c r="P63"/>
      <c r="Q63"/>
    </row>
    <row r="64" spans="2:17" ht="15" customHeight="1">
      <c r="B64" s="305" t="str">
        <f>' Banco de Dados'!B50</f>
        <v>Enfermeiro do Trabalho</v>
      </c>
      <c r="C64" s="670">
        <f>SUM($C$19:$C$54)/400</f>
        <v>5.8333333333333327E-3</v>
      </c>
      <c r="D64" s="300">
        <f>IF($I$12="X",' Banco de Dados'!D50,IF($I$12="XX",' Banco de Dados'!E50,IF($I$12="XXX",' Banco de Dados'!F54,0)))</f>
        <v>2765</v>
      </c>
      <c r="E64" s="300">
        <f>IF(' Banco de Dados'!G50="A",'1.0 - Transporte'!D64*'1.0 - Transporte'!$E$18,0)</f>
        <v>0</v>
      </c>
      <c r="F64" s="300">
        <f>IF(' Banco de Dados'!H50="A",'1.0 - Transporte'!D64*'1.0 - Transporte'!$F$18,0)</f>
        <v>0</v>
      </c>
      <c r="G64" s="300">
        <f t="shared" si="2"/>
        <v>2765</v>
      </c>
      <c r="H64" s="300">
        <f>G64*' Banco de Dados'!$C$88</f>
        <v>2340.8693995555559</v>
      </c>
      <c r="I64" s="301">
        <f t="shared" si="3"/>
        <v>29.784238164074072</v>
      </c>
      <c r="J64" s="5"/>
      <c r="K64" s="94"/>
      <c r="L64" s="5"/>
      <c r="M64" s="72"/>
      <c r="N64" s="72"/>
      <c r="O64"/>
      <c r="P64"/>
      <c r="Q64"/>
    </row>
    <row r="65" spans="2:17" ht="15" customHeight="1" thickBot="1">
      <c r="B65" s="306" t="str">
        <f>' Banco de Dados'!B51</f>
        <v>Médico do Trabalho</v>
      </c>
      <c r="C65" s="670">
        <f>SUM($C$19:$C$54)/400</f>
        <v>5.8333333333333327E-3</v>
      </c>
      <c r="D65" s="302">
        <f>IF($I$12="X",' Banco de Dados'!D51,IF($I$12="XX",' Banco de Dados'!E51,IF($I$12="XXX",' Banco de Dados'!F55,0)))</f>
        <v>3882.06</v>
      </c>
      <c r="E65" s="302">
        <f>IF(' Banco de Dados'!G51="A",'1.0 - Transporte'!D65*'1.0 - Transporte'!$E$18,0)</f>
        <v>0</v>
      </c>
      <c r="F65" s="302">
        <f>IF(' Banco de Dados'!H51="A",'1.0 - Transporte'!D65*'1.0 - Transporte'!$F$18,0)</f>
        <v>0</v>
      </c>
      <c r="G65" s="302">
        <f t="shared" si="2"/>
        <v>3882.06</v>
      </c>
      <c r="H65" s="302">
        <f>G65*' Banco de Dados'!$C$88</f>
        <v>3286.5806369760003</v>
      </c>
      <c r="I65" s="303">
        <f t="shared" si="3"/>
        <v>41.817070382360001</v>
      </c>
      <c r="J65" s="5"/>
      <c r="K65" s="94"/>
      <c r="L65" s="5"/>
      <c r="M65" s="72"/>
      <c r="N65" s="72"/>
      <c r="O65"/>
      <c r="P65"/>
      <c r="Q65"/>
    </row>
    <row r="66" spans="2:17">
      <c r="B66" s="294"/>
      <c r="C66" s="295">
        <f>SUM(C60:C65)</f>
        <v>6.416666666666665E-2</v>
      </c>
      <c r="D66" s="296"/>
      <c r="E66" s="296"/>
      <c r="F66" s="296"/>
      <c r="G66" s="296"/>
      <c r="H66" s="296"/>
      <c r="I66" s="297">
        <f>SUM(I60:I65)</f>
        <v>407.06913622378704</v>
      </c>
      <c r="J66" s="5"/>
      <c r="K66" s="146"/>
      <c r="L66" s="5"/>
      <c r="M66" s="5"/>
      <c r="P66"/>
      <c r="Q66"/>
    </row>
    <row r="67" spans="2:17" ht="7.5" customHeight="1">
      <c r="F67" s="7"/>
      <c r="G67" s="4"/>
      <c r="H67" s="4"/>
      <c r="I67" s="4"/>
      <c r="J67" s="5"/>
      <c r="O67"/>
      <c r="P67"/>
      <c r="Q67"/>
    </row>
    <row r="68" spans="2:17" ht="7.5" customHeight="1">
      <c r="F68" s="7"/>
      <c r="G68" s="4"/>
      <c r="H68" s="4"/>
      <c r="I68" s="4"/>
      <c r="O68"/>
      <c r="P68"/>
      <c r="Q68"/>
    </row>
    <row r="69" spans="2:17" ht="12.75" customHeight="1">
      <c r="B69" s="747" t="s">
        <v>26</v>
      </c>
      <c r="C69" s="163"/>
      <c r="D69" s="712" t="s">
        <v>91</v>
      </c>
      <c r="E69" s="712" t="s">
        <v>59</v>
      </c>
      <c r="F69" s="712" t="s">
        <v>197</v>
      </c>
      <c r="G69" s="712" t="s">
        <v>196</v>
      </c>
      <c r="H69" s="712" t="s">
        <v>198</v>
      </c>
      <c r="I69" s="712" t="s">
        <v>18</v>
      </c>
      <c r="L69" s="2"/>
      <c r="P69"/>
      <c r="Q69"/>
    </row>
    <row r="70" spans="2:17">
      <c r="B70" s="751"/>
      <c r="C70" s="164"/>
      <c r="D70" s="746"/>
      <c r="E70" s="746"/>
      <c r="F70" s="746"/>
      <c r="G70" s="746"/>
      <c r="H70" s="746"/>
      <c r="I70" s="746"/>
      <c r="O70"/>
      <c r="P70"/>
      <c r="Q70"/>
    </row>
    <row r="71" spans="2:17" ht="14.25">
      <c r="B71" s="193" t="str">
        <f>' EPI - EPC - Ferramentas'!C6</f>
        <v>Abafador de ruído tipo concha</v>
      </c>
      <c r="C71" s="194"/>
      <c r="D71" s="608">
        <f t="shared" ref="D71:D76" si="4">IF(H71="a",(SUM($C$19:$C$28)+$C$31+$C$32+$C$33+$C$43+$C$34+$C$29+$C$47+$C$46+$C$45+$C$41+$C$40+$C$39+$C$38+$C$44),0)</f>
        <v>0</v>
      </c>
      <c r="E71" s="196">
        <f>' EPI - EPC - Ferramentas'!D6</f>
        <v>54.04</v>
      </c>
      <c r="F71" s="197">
        <f>' EPI - EPC - Ferramentas'!E6</f>
        <v>6</v>
      </c>
      <c r="G71" s="196">
        <f>' EPI - EPC - Ferramentas'!F6</f>
        <v>9.0066666666666659</v>
      </c>
      <c r="H71" s="222"/>
      <c r="I71" s="597">
        <f>IF(H71="a",G71*D71,0)</f>
        <v>0</v>
      </c>
      <c r="J71" s="5"/>
      <c r="K71" s="94"/>
      <c r="O71"/>
      <c r="P71"/>
      <c r="Q71"/>
    </row>
    <row r="72" spans="2:17" ht="14.25">
      <c r="B72" s="193" t="str">
        <f>' EPI - EPC - Ferramentas'!C7</f>
        <v>Avental de PVC</v>
      </c>
      <c r="C72" s="194"/>
      <c r="D72" s="608">
        <f t="shared" si="4"/>
        <v>2.333333333333333</v>
      </c>
      <c r="E72" s="196">
        <f>' EPI - EPC - Ferramentas'!D7</f>
        <v>6</v>
      </c>
      <c r="F72" s="197">
        <f>' EPI - EPC - Ferramentas'!E7</f>
        <v>6</v>
      </c>
      <c r="G72" s="196">
        <f>' EPI - EPC - Ferramentas'!F7</f>
        <v>1</v>
      </c>
      <c r="H72" s="222" t="s">
        <v>110</v>
      </c>
      <c r="I72" s="597">
        <f t="shared" ref="I72:I95" si="5">IF(H72="a",G72*D72,0)</f>
        <v>2.333333333333333</v>
      </c>
      <c r="J72" s="5"/>
      <c r="K72" s="94"/>
      <c r="O72"/>
      <c r="P72"/>
      <c r="Q72"/>
    </row>
    <row r="73" spans="2:17" ht="14.25">
      <c r="B73" s="193" t="str">
        <f>' EPI - EPC - Ferramentas'!C8</f>
        <v>Boné tipo árabe</v>
      </c>
      <c r="C73" s="194"/>
      <c r="D73" s="608">
        <f t="shared" si="4"/>
        <v>0</v>
      </c>
      <c r="E73" s="196">
        <f>' EPI - EPC - Ferramentas'!D8</f>
        <v>9.8000000000000007</v>
      </c>
      <c r="F73" s="197">
        <f>' EPI - EPC - Ferramentas'!E8</f>
        <v>6</v>
      </c>
      <c r="G73" s="196">
        <f>' EPI - EPC - Ferramentas'!F8</f>
        <v>1.6333333333333335</v>
      </c>
      <c r="H73" s="222"/>
      <c r="I73" s="597">
        <f t="shared" si="5"/>
        <v>0</v>
      </c>
      <c r="J73" s="5"/>
      <c r="K73" s="94"/>
      <c r="L73" s="2"/>
      <c r="P73"/>
      <c r="Q73"/>
    </row>
    <row r="74" spans="2:17" ht="14.25">
      <c r="B74" s="193" t="str">
        <f>' EPI - EPC - Ferramentas'!C9</f>
        <v xml:space="preserve">Bota de borracha </v>
      </c>
      <c r="C74" s="194"/>
      <c r="D74" s="608">
        <f t="shared" si="4"/>
        <v>2.333333333333333</v>
      </c>
      <c r="E74" s="196">
        <f>' EPI - EPC - Ferramentas'!D9</f>
        <v>22</v>
      </c>
      <c r="F74" s="197">
        <f>' EPI - EPC - Ferramentas'!E9</f>
        <v>6</v>
      </c>
      <c r="G74" s="196">
        <f>' EPI - EPC - Ferramentas'!F9</f>
        <v>3.6666666666666665</v>
      </c>
      <c r="H74" s="222" t="s">
        <v>110</v>
      </c>
      <c r="I74" s="597">
        <f t="shared" si="5"/>
        <v>8.5555555555555536</v>
      </c>
      <c r="J74" s="5"/>
      <c r="K74" s="94"/>
      <c r="L74" s="2"/>
      <c r="P74"/>
      <c r="Q74"/>
    </row>
    <row r="75" spans="2:17" ht="14.25">
      <c r="B75" s="193" t="str">
        <f>' EPI - EPC - Ferramentas'!C10</f>
        <v>Bota de borracha  de cor branca</v>
      </c>
      <c r="C75" s="194"/>
      <c r="D75" s="608">
        <f t="shared" si="4"/>
        <v>0</v>
      </c>
      <c r="E75" s="196">
        <f>' EPI - EPC - Ferramentas'!D10</f>
        <v>19.5</v>
      </c>
      <c r="F75" s="197">
        <f>' EPI - EPC - Ferramentas'!E10</f>
        <v>6</v>
      </c>
      <c r="G75" s="196">
        <f>' EPI - EPC - Ferramentas'!F10</f>
        <v>3.25</v>
      </c>
      <c r="H75" s="222"/>
      <c r="I75" s="597">
        <f t="shared" si="5"/>
        <v>0</v>
      </c>
      <c r="J75" s="5"/>
      <c r="K75" s="94"/>
      <c r="L75" s="2"/>
      <c r="P75"/>
      <c r="Q75"/>
    </row>
    <row r="76" spans="2:17" ht="14.25">
      <c r="B76" s="193" t="str">
        <f>' EPI - EPC - Ferramentas'!C11</f>
        <v>Botas de PVC</v>
      </c>
      <c r="C76" s="194"/>
      <c r="D76" s="608">
        <f t="shared" si="4"/>
        <v>0</v>
      </c>
      <c r="E76" s="196">
        <f>' EPI - EPC - Ferramentas'!D11</f>
        <v>11</v>
      </c>
      <c r="F76" s="197">
        <f>' EPI - EPC - Ferramentas'!E11</f>
        <v>6</v>
      </c>
      <c r="G76" s="196">
        <f>' EPI - EPC - Ferramentas'!F11</f>
        <v>1.8333333333333333</v>
      </c>
      <c r="H76" s="222"/>
      <c r="I76" s="597">
        <f t="shared" si="5"/>
        <v>0</v>
      </c>
      <c r="J76" s="5"/>
      <c r="K76" s="94"/>
      <c r="L76" s="2"/>
      <c r="P76"/>
      <c r="Q76"/>
    </row>
    <row r="77" spans="2:17" ht="14.25">
      <c r="B77" s="193" t="str">
        <f>' EPI - EPC - Ferramentas'!C12</f>
        <v>Botina de couro cano curto</v>
      </c>
      <c r="C77" s="194"/>
      <c r="D77" s="608">
        <f>IF(H77="a",(SUM($C$19:$C$54)+SUM($C$60:$C$65)),0)</f>
        <v>2.3974999999999995</v>
      </c>
      <c r="E77" s="196">
        <f>' EPI - EPC - Ferramentas'!D12</f>
        <v>15.50775</v>
      </c>
      <c r="F77" s="197">
        <f>' EPI - EPC - Ferramentas'!E12</f>
        <v>3</v>
      </c>
      <c r="G77" s="196">
        <f>' EPI - EPC - Ferramentas'!F12</f>
        <v>5.1692499999999999</v>
      </c>
      <c r="H77" s="222" t="s">
        <v>110</v>
      </c>
      <c r="I77" s="597">
        <f t="shared" si="5"/>
        <v>12.393276874999998</v>
      </c>
      <c r="J77" s="5"/>
      <c r="K77" s="94"/>
      <c r="L77" s="2"/>
      <c r="P77"/>
      <c r="Q77"/>
    </row>
    <row r="78" spans="2:17" ht="14.25">
      <c r="B78" s="193" t="str">
        <f>' EPI - EPC - Ferramentas'!C13</f>
        <v>Capa de chuva com touca</v>
      </c>
      <c r="C78" s="194"/>
      <c r="D78" s="608">
        <f t="shared" ref="D78:D93" si="6">IF(H78="a",(SUM($C$19:$C$28)+$C$31+$C$32+$C$33+$C$43+$C$34+$C$29+$C$47+$C$46+$C$45+$C$41+$C$40+$C$39+$C$38+$C$44),0)</f>
        <v>0</v>
      </c>
      <c r="E78" s="196">
        <f>' EPI - EPC - Ferramentas'!D13</f>
        <v>8.5</v>
      </c>
      <c r="F78" s="197">
        <f>' EPI - EPC - Ferramentas'!E13</f>
        <v>6</v>
      </c>
      <c r="G78" s="196">
        <f>' EPI - EPC - Ferramentas'!F13</f>
        <v>1.4166666666666667</v>
      </c>
      <c r="H78" s="222"/>
      <c r="I78" s="597">
        <f t="shared" si="5"/>
        <v>0</v>
      </c>
      <c r="J78" s="5"/>
      <c r="K78" s="94"/>
      <c r="L78" s="2"/>
      <c r="P78"/>
      <c r="Q78"/>
    </row>
    <row r="79" spans="2:17" ht="14.25">
      <c r="B79" s="193" t="str">
        <f>' EPI - EPC - Ferramentas'!C14</f>
        <v>Capacete acoplado com abafador de ruído HPE MAS</v>
      </c>
      <c r="C79" s="194"/>
      <c r="D79" s="608">
        <f t="shared" si="6"/>
        <v>0</v>
      </c>
      <c r="E79" s="196">
        <f>' EPI - EPC - Ferramentas'!D14</f>
        <v>35</v>
      </c>
      <c r="F79" s="197">
        <f>' EPI - EPC - Ferramentas'!E14</f>
        <v>24</v>
      </c>
      <c r="G79" s="196">
        <f>' EPI - EPC - Ferramentas'!F14</f>
        <v>1.4583333333333333</v>
      </c>
      <c r="H79" s="222"/>
      <c r="I79" s="597">
        <f t="shared" si="5"/>
        <v>0</v>
      </c>
      <c r="J79" s="5"/>
      <c r="K79" s="94"/>
      <c r="L79" s="2"/>
      <c r="P79"/>
      <c r="Q79"/>
    </row>
    <row r="80" spans="2:17" ht="14.25">
      <c r="B80" s="193" t="str">
        <f>' EPI - EPC - Ferramentas'!C15</f>
        <v>Capacete completo com carneira e jugular</v>
      </c>
      <c r="C80" s="194"/>
      <c r="D80" s="608">
        <f t="shared" si="6"/>
        <v>2.333333333333333</v>
      </c>
      <c r="E80" s="196">
        <f>' EPI - EPC - Ferramentas'!D15</f>
        <v>13.8</v>
      </c>
      <c r="F80" s="197">
        <f>' EPI - EPC - Ferramentas'!E15</f>
        <v>24</v>
      </c>
      <c r="G80" s="196">
        <f>' EPI - EPC - Ferramentas'!F15</f>
        <v>0.57500000000000007</v>
      </c>
      <c r="H80" s="222" t="s">
        <v>110</v>
      </c>
      <c r="I80" s="597">
        <f t="shared" si="5"/>
        <v>1.3416666666666666</v>
      </c>
      <c r="J80" s="5"/>
      <c r="K80" s="94"/>
      <c r="L80" s="2"/>
      <c r="P80"/>
      <c r="Q80"/>
    </row>
    <row r="81" spans="2:17" ht="14.25">
      <c r="B81" s="193" t="str">
        <f>' EPI - EPC - Ferramentas'!C16</f>
        <v>Colete retrorrefletivo</v>
      </c>
      <c r="C81" s="194"/>
      <c r="D81" s="608">
        <f t="shared" si="6"/>
        <v>0</v>
      </c>
      <c r="E81" s="196">
        <f>' EPI - EPC - Ferramentas'!D16</f>
        <v>38.799999999999997</v>
      </c>
      <c r="F81" s="197">
        <f>' EPI - EPC - Ferramentas'!E16</f>
        <v>6</v>
      </c>
      <c r="G81" s="196">
        <f>' EPI - EPC - Ferramentas'!F16</f>
        <v>6.4666666666666659</v>
      </c>
      <c r="H81" s="222"/>
      <c r="I81" s="597">
        <f t="shared" si="5"/>
        <v>0</v>
      </c>
      <c r="J81" s="5"/>
      <c r="K81" s="94"/>
      <c r="L81" s="2"/>
      <c r="P81"/>
      <c r="Q81"/>
    </row>
    <row r="82" spans="2:17" ht="14.25">
      <c r="B82" s="193" t="str">
        <f>' EPI - EPC - Ferramentas'!C17</f>
        <v xml:space="preserve">Cone de sinalização </v>
      </c>
      <c r="C82" s="194"/>
      <c r="D82" s="608">
        <f t="shared" si="6"/>
        <v>2.333333333333333</v>
      </c>
      <c r="E82" s="196">
        <f>' EPI - EPC - Ferramentas'!D17</f>
        <v>24.125</v>
      </c>
      <c r="F82" s="197">
        <f>' EPI - EPC - Ferramentas'!E17</f>
        <v>12</v>
      </c>
      <c r="G82" s="196">
        <f>' EPI - EPC - Ferramentas'!F17</f>
        <v>2.0104166666666665</v>
      </c>
      <c r="H82" s="222" t="s">
        <v>110</v>
      </c>
      <c r="I82" s="597">
        <f t="shared" si="5"/>
        <v>4.6909722222222214</v>
      </c>
      <c r="J82" s="5"/>
      <c r="K82" s="94"/>
      <c r="L82" s="2"/>
      <c r="P82"/>
      <c r="Q82"/>
    </row>
    <row r="83" spans="2:17" ht="14.25">
      <c r="B83" s="193" t="str">
        <f>' EPI - EPC - Ferramentas'!C18</f>
        <v>Luva de algodão pigmentada</v>
      </c>
      <c r="C83" s="194"/>
      <c r="D83" s="608">
        <f t="shared" si="6"/>
        <v>0</v>
      </c>
      <c r="E83" s="196">
        <f>' EPI - EPC - Ferramentas'!D18</f>
        <v>3.8</v>
      </c>
      <c r="F83" s="197">
        <f>' EPI - EPC - Ferramentas'!E18</f>
        <v>0.16666666666666666</v>
      </c>
      <c r="G83" s="196">
        <f>' EPI - EPC - Ferramentas'!F18</f>
        <v>22.8</v>
      </c>
      <c r="H83" s="222"/>
      <c r="I83" s="597">
        <f t="shared" si="5"/>
        <v>0</v>
      </c>
      <c r="J83" s="5"/>
      <c r="K83" s="94"/>
      <c r="L83" s="2"/>
      <c r="P83"/>
      <c r="Q83"/>
    </row>
    <row r="84" spans="2:17" ht="14.25">
      <c r="B84" s="193" t="str">
        <f>' EPI - EPC - Ferramentas'!C19</f>
        <v>Luva de nitrílica</v>
      </c>
      <c r="C84" s="194"/>
      <c r="D84" s="608">
        <f t="shared" si="6"/>
        <v>2.333333333333333</v>
      </c>
      <c r="E84" s="196">
        <f>' EPI - EPC - Ferramentas'!D19</f>
        <v>4.5999999999999996</v>
      </c>
      <c r="F84" s="197">
        <f>' EPI - EPC - Ferramentas'!E19</f>
        <v>1.5</v>
      </c>
      <c r="G84" s="196">
        <f>' EPI - EPC - Ferramentas'!F19</f>
        <v>3.0666666666666664</v>
      </c>
      <c r="H84" s="222" t="s">
        <v>110</v>
      </c>
      <c r="I84" s="597">
        <f t="shared" si="5"/>
        <v>7.1555555555555541</v>
      </c>
      <c r="J84" s="5"/>
      <c r="K84" s="94"/>
      <c r="L84" s="2"/>
      <c r="P84"/>
      <c r="Q84"/>
    </row>
    <row r="85" spans="2:17" ht="14.25">
      <c r="B85" s="193" t="str">
        <f>' EPI - EPC - Ferramentas'!C20</f>
        <v xml:space="preserve">Luva de PVC </v>
      </c>
      <c r="C85" s="194"/>
      <c r="D85" s="608">
        <f t="shared" si="6"/>
        <v>2.333333333333333</v>
      </c>
      <c r="E85" s="196">
        <f>' EPI - EPC - Ferramentas'!D20</f>
        <v>6.8</v>
      </c>
      <c r="F85" s="197">
        <f>' EPI - EPC - Ferramentas'!E20</f>
        <v>1</v>
      </c>
      <c r="G85" s="196">
        <f>' EPI - EPC - Ferramentas'!F20</f>
        <v>6.8</v>
      </c>
      <c r="H85" s="222" t="s">
        <v>110</v>
      </c>
      <c r="I85" s="597">
        <f t="shared" si="5"/>
        <v>15.866666666666664</v>
      </c>
      <c r="J85" s="5"/>
      <c r="K85" s="94"/>
      <c r="L85" s="2"/>
      <c r="P85"/>
      <c r="Q85"/>
    </row>
    <row r="86" spans="2:17" ht="14.25">
      <c r="B86" s="193" t="str">
        <f>' EPI - EPC - Ferramentas'!C21</f>
        <v>Luva de vaqueta mista</v>
      </c>
      <c r="C86" s="194"/>
      <c r="D86" s="608">
        <f t="shared" si="6"/>
        <v>0</v>
      </c>
      <c r="E86" s="196">
        <f>' EPI - EPC - Ferramentas'!D21</f>
        <v>11</v>
      </c>
      <c r="F86" s="197">
        <f>' EPI - EPC - Ferramentas'!E21</f>
        <v>1</v>
      </c>
      <c r="G86" s="196">
        <f>' EPI - EPC - Ferramentas'!F21</f>
        <v>11</v>
      </c>
      <c r="H86" s="222"/>
      <c r="I86" s="597">
        <f t="shared" si="5"/>
        <v>0</v>
      </c>
      <c r="J86" s="5"/>
      <c r="K86" s="94"/>
      <c r="L86" s="2"/>
      <c r="P86"/>
      <c r="Q86"/>
    </row>
    <row r="87" spans="2:17" ht="14.25">
      <c r="B87" s="193" t="str">
        <f>' EPI - EPC - Ferramentas'!C22</f>
        <v>Macacão de segurança confeccionado em não tecido de fibra de polipropileno com elástico no capuz, cintura, tornozelos e punho,</v>
      </c>
      <c r="C87" s="194"/>
      <c r="D87" s="608">
        <f t="shared" si="6"/>
        <v>0</v>
      </c>
      <c r="E87" s="196">
        <f>' EPI - EPC - Ferramentas'!D22</f>
        <v>35</v>
      </c>
      <c r="F87" s="197">
        <f>' EPI - EPC - Ferramentas'!E22</f>
        <v>24</v>
      </c>
      <c r="G87" s="196">
        <f>' EPI - EPC - Ferramentas'!F22</f>
        <v>1.4583333333333333</v>
      </c>
      <c r="H87" s="222"/>
      <c r="I87" s="597">
        <f t="shared" si="5"/>
        <v>0</v>
      </c>
      <c r="J87" s="5"/>
      <c r="K87" s="94"/>
      <c r="L87" s="2"/>
      <c r="P87"/>
      <c r="Q87"/>
    </row>
    <row r="88" spans="2:17" ht="14.25">
      <c r="B88" s="193" t="str">
        <f>' EPI - EPC - Ferramentas'!C23</f>
        <v>Máscara para gases e vapores orgânicos com filtro duplo</v>
      </c>
      <c r="C88" s="194"/>
      <c r="D88" s="608">
        <f t="shared" si="6"/>
        <v>2.333333333333333</v>
      </c>
      <c r="E88" s="196">
        <f>' EPI - EPC - Ferramentas'!D23</f>
        <v>1.8</v>
      </c>
      <c r="F88" s="197">
        <f>' EPI - EPC - Ferramentas'!E23</f>
        <v>0.16666666666666666</v>
      </c>
      <c r="G88" s="196">
        <f>' EPI - EPC - Ferramentas'!F23</f>
        <v>10.8</v>
      </c>
      <c r="H88" s="222" t="s">
        <v>110</v>
      </c>
      <c r="I88" s="597">
        <f t="shared" si="5"/>
        <v>25.2</v>
      </c>
      <c r="J88" s="5"/>
      <c r="K88" s="94"/>
      <c r="L88" s="2"/>
      <c r="P88"/>
      <c r="Q88"/>
    </row>
    <row r="89" spans="2:17" ht="14.25">
      <c r="B89" s="193" t="str">
        <f>' EPI - EPC - Ferramentas'!C24</f>
        <v xml:space="preserve">Óculos de segurança modelo leopardo de lentes fumê </v>
      </c>
      <c r="C89" s="194"/>
      <c r="D89" s="608">
        <f t="shared" si="6"/>
        <v>0</v>
      </c>
      <c r="E89" s="196">
        <f>' EPI - EPC - Ferramentas'!D24</f>
        <v>16</v>
      </c>
      <c r="F89" s="197">
        <f>' EPI - EPC - Ferramentas'!E24</f>
        <v>3</v>
      </c>
      <c r="G89" s="196">
        <f>' EPI - EPC - Ferramentas'!F24</f>
        <v>5.333333333333333</v>
      </c>
      <c r="H89" s="222"/>
      <c r="I89" s="597">
        <f t="shared" si="5"/>
        <v>0</v>
      </c>
      <c r="J89" s="5"/>
      <c r="K89" s="94"/>
      <c r="L89" s="2"/>
      <c r="P89"/>
      <c r="Q89"/>
    </row>
    <row r="90" spans="2:17" ht="14.25">
      <c r="B90" s="193" t="str">
        <f>' EPI - EPC - Ferramentas'!C25</f>
        <v>Óculos de segurança modelo leopardo de lentes fumê ou incolor</v>
      </c>
      <c r="C90" s="194"/>
      <c r="D90" s="608">
        <f t="shared" si="6"/>
        <v>2.333333333333333</v>
      </c>
      <c r="E90" s="196">
        <f>' EPI - EPC - Ferramentas'!D25</f>
        <v>16</v>
      </c>
      <c r="F90" s="197">
        <f>' EPI - EPC - Ferramentas'!E25</f>
        <v>3</v>
      </c>
      <c r="G90" s="196">
        <f>' EPI - EPC - Ferramentas'!F25</f>
        <v>5.333333333333333</v>
      </c>
      <c r="H90" s="222" t="s">
        <v>110</v>
      </c>
      <c r="I90" s="597">
        <f t="shared" si="5"/>
        <v>12.444444444444443</v>
      </c>
      <c r="J90" s="5"/>
      <c r="K90" s="94"/>
      <c r="L90" s="2"/>
      <c r="P90"/>
      <c r="Q90"/>
    </row>
    <row r="91" spans="2:17" ht="14.25">
      <c r="B91" s="193" t="str">
        <f>' EPI - EPC - Ferramentas'!C26</f>
        <v>Óculos de segurança modelo leopardo de lentes incolor</v>
      </c>
      <c r="C91" s="194"/>
      <c r="D91" s="608">
        <f t="shared" si="6"/>
        <v>0</v>
      </c>
      <c r="E91" s="196">
        <f>' EPI - EPC - Ferramentas'!D26</f>
        <v>12</v>
      </c>
      <c r="F91" s="197">
        <f>' EPI - EPC - Ferramentas'!E26</f>
        <v>3</v>
      </c>
      <c r="G91" s="196">
        <f>' EPI - EPC - Ferramentas'!F26</f>
        <v>4</v>
      </c>
      <c r="H91" s="222"/>
      <c r="I91" s="597">
        <f t="shared" si="5"/>
        <v>0</v>
      </c>
      <c r="J91" s="5"/>
      <c r="K91" s="94"/>
      <c r="L91" s="2"/>
      <c r="P91"/>
      <c r="Q91"/>
    </row>
    <row r="92" spans="2:17" ht="14.25">
      <c r="B92" s="193" t="str">
        <f>' EPI - EPC - Ferramentas'!C27</f>
        <v>Perneira</v>
      </c>
      <c r="C92" s="194"/>
      <c r="D92" s="608">
        <f t="shared" si="6"/>
        <v>0</v>
      </c>
      <c r="E92" s="196">
        <f>' EPI - EPC - Ferramentas'!D27</f>
        <v>10.5</v>
      </c>
      <c r="F92" s="197">
        <f>' EPI - EPC - Ferramentas'!E27</f>
        <v>4</v>
      </c>
      <c r="G92" s="196">
        <f>' EPI - EPC - Ferramentas'!F27</f>
        <v>2.625</v>
      </c>
      <c r="H92" s="222"/>
      <c r="I92" s="597">
        <f t="shared" si="5"/>
        <v>0</v>
      </c>
      <c r="J92" s="5"/>
      <c r="K92" s="94"/>
      <c r="L92" s="2"/>
      <c r="P92"/>
      <c r="Q92"/>
    </row>
    <row r="93" spans="2:17" ht="14.25">
      <c r="B93" s="193" t="str">
        <f>' EPI - EPC - Ferramentas'!C28</f>
        <v>Protetor auricular tipo plug siliconado</v>
      </c>
      <c r="C93" s="194"/>
      <c r="D93" s="608">
        <f t="shared" si="6"/>
        <v>0</v>
      </c>
      <c r="E93" s="196">
        <f>' EPI - EPC - Ferramentas'!D28</f>
        <v>1.8</v>
      </c>
      <c r="F93" s="197">
        <f>' EPI - EPC - Ferramentas'!E28</f>
        <v>0.16666666666666666</v>
      </c>
      <c r="G93" s="196">
        <f>' EPI - EPC - Ferramentas'!F28</f>
        <v>10.8</v>
      </c>
      <c r="H93" s="222"/>
      <c r="I93" s="597">
        <f t="shared" si="5"/>
        <v>0</v>
      </c>
      <c r="J93" s="5"/>
      <c r="K93" s="94"/>
      <c r="L93" s="2"/>
      <c r="P93"/>
      <c r="Q93"/>
    </row>
    <row r="94" spans="2:17" ht="14.25">
      <c r="B94" s="193" t="str">
        <f>' EPI - EPC - Ferramentas'!C29</f>
        <v>Protetor solar</v>
      </c>
      <c r="C94" s="194"/>
      <c r="D94" s="608">
        <f>IF(H94="a",(SUM($C$19:$C$54)+SUM($C$60:$C$65)),0)</f>
        <v>0</v>
      </c>
      <c r="E94" s="196">
        <f>' EPI - EPC - Ferramentas'!D29</f>
        <v>13</v>
      </c>
      <c r="F94" s="197">
        <f>' EPI - EPC - Ferramentas'!E29</f>
        <v>1</v>
      </c>
      <c r="G94" s="196">
        <f>' EPI - EPC - Ferramentas'!F29</f>
        <v>13</v>
      </c>
      <c r="H94" s="222"/>
      <c r="I94" s="597">
        <f t="shared" si="5"/>
        <v>0</v>
      </c>
      <c r="J94" s="5"/>
      <c r="K94" s="94"/>
      <c r="L94" s="2"/>
      <c r="P94"/>
      <c r="Q94"/>
    </row>
    <row r="95" spans="2:17" ht="14.25">
      <c r="B95" s="193" t="str">
        <f>' EPI - EPC - Ferramentas'!C30</f>
        <v>Respirador descartável PFF 2 com filtro</v>
      </c>
      <c r="C95" s="194"/>
      <c r="D95" s="608">
        <f>IF(H95="a",(SUM($C$19:$C$28)+$C$31+$C$32+$C$33+$C$43+$C$34+$C$29+$C$47+$C$46+$C$45+$C$41+$C$40+$C$39+$C$38+$C$44),0)</f>
        <v>0</v>
      </c>
      <c r="E95" s="196">
        <f>' EPI - EPC - Ferramentas'!D30</f>
        <v>0.35</v>
      </c>
      <c r="F95" s="197">
        <f>' EPI - EPC - Ferramentas'!E30</f>
        <v>4.3478260869565216E-2</v>
      </c>
      <c r="G95" s="196">
        <f>' EPI - EPC - Ferramentas'!F30</f>
        <v>8.0499999999999989</v>
      </c>
      <c r="H95" s="222"/>
      <c r="I95" s="597">
        <f t="shared" si="5"/>
        <v>0</v>
      </c>
      <c r="J95" s="5"/>
      <c r="K95" s="94"/>
      <c r="L95" s="2"/>
      <c r="P95"/>
      <c r="Q95"/>
    </row>
    <row r="96" spans="2:17" ht="14.25">
      <c r="B96" s="193" t="str">
        <f>' EPI - EPC - Ferramentas'!C31</f>
        <v>Uniforme (Calça/Camisa)</v>
      </c>
      <c r="C96" s="194"/>
      <c r="D96" s="608">
        <f>IF(H96="a",(SUM($C$19:$C$54)+SUM($C$60:$C$65)),0)</f>
        <v>2.3974999999999995</v>
      </c>
      <c r="E96" s="196">
        <f>' EPI - EPC - Ferramentas'!D31</f>
        <v>43</v>
      </c>
      <c r="F96" s="197">
        <f>' EPI - EPC - Ferramentas'!E31</f>
        <v>3</v>
      </c>
      <c r="G96" s="196">
        <f>' EPI - EPC - Ferramentas'!F31</f>
        <v>14.333333333333334</v>
      </c>
      <c r="H96" s="222" t="s">
        <v>110</v>
      </c>
      <c r="I96" s="597">
        <f>IF(H96="a",G96*D96,0)</f>
        <v>34.364166666666662</v>
      </c>
      <c r="J96" s="5"/>
      <c r="K96" s="94"/>
      <c r="O96"/>
      <c r="P96"/>
      <c r="Q96"/>
    </row>
    <row r="97" spans="2:17">
      <c r="B97" s="40"/>
      <c r="C97" s="41"/>
      <c r="D97" s="41"/>
      <c r="E97" s="41"/>
      <c r="F97" s="41"/>
      <c r="G97" s="41"/>
      <c r="H97" s="41"/>
      <c r="I97" s="87">
        <f>SUM(I71:I96)</f>
        <v>124.3456379861111</v>
      </c>
      <c r="J97" s="94"/>
      <c r="K97" s="145"/>
      <c r="L97" s="2"/>
      <c r="P97"/>
      <c r="Q97"/>
    </row>
    <row r="98" spans="2:17">
      <c r="F98" s="7"/>
      <c r="G98" s="4"/>
      <c r="H98" s="4"/>
      <c r="I98" s="4"/>
      <c r="O98"/>
      <c r="P98"/>
      <c r="Q98"/>
    </row>
    <row r="99" spans="2:17" ht="12.75" customHeight="1">
      <c r="B99" s="747" t="s">
        <v>0</v>
      </c>
      <c r="C99" s="163"/>
      <c r="D99" s="712" t="s">
        <v>91</v>
      </c>
      <c r="E99" s="712" t="s">
        <v>59</v>
      </c>
      <c r="F99" s="712" t="s">
        <v>197</v>
      </c>
      <c r="G99" s="712" t="s">
        <v>196</v>
      </c>
      <c r="H99" s="712" t="s">
        <v>198</v>
      </c>
      <c r="I99" s="712" t="s">
        <v>18</v>
      </c>
      <c r="L99" s="2"/>
      <c r="P99"/>
      <c r="Q99"/>
    </row>
    <row r="100" spans="2:17">
      <c r="B100" s="751"/>
      <c r="C100" s="164"/>
      <c r="D100" s="746"/>
      <c r="E100" s="746"/>
      <c r="F100" s="746"/>
      <c r="G100" s="746"/>
      <c r="H100" s="746"/>
      <c r="I100" s="746"/>
      <c r="O100"/>
      <c r="P100"/>
      <c r="Q100"/>
    </row>
    <row r="101" spans="2:17" ht="14.25">
      <c r="B101" s="193" t="str">
        <f>' EPI - EPC - Ferramentas'!C35</f>
        <v>Sacola Plastica</v>
      </c>
      <c r="C101" s="194"/>
      <c r="D101" s="606">
        <f>IF(H101="a",SUM($C$24:$C$32),0)</f>
        <v>0</v>
      </c>
      <c r="E101" s="196">
        <f>' EPI - EPC - Ferramentas'!D35</f>
        <v>16.5</v>
      </c>
      <c r="F101" s="197">
        <f>' EPI - EPC - Ferramentas'!E35</f>
        <v>1</v>
      </c>
      <c r="G101" s="196">
        <f>' EPI - EPC - Ferramentas'!F35</f>
        <v>16.5</v>
      </c>
      <c r="H101" s="222"/>
      <c r="I101" s="199">
        <f>IF(H101="a",G101*D101,0)</f>
        <v>0</v>
      </c>
      <c r="J101" s="147"/>
      <c r="K101" s="94"/>
      <c r="L101" s="2"/>
      <c r="P101"/>
      <c r="Q101"/>
    </row>
    <row r="102" spans="2:17" ht="14.25">
      <c r="B102" s="193" t="str">
        <f>' EPI - EPC - Ferramentas'!C36</f>
        <v>Lona para caçamba</v>
      </c>
      <c r="C102" s="194"/>
      <c r="D102" s="606">
        <f t="shared" ref="D102:D119" si="7">IF(H102="a",SUM($C$24:$C$32),0)</f>
        <v>1</v>
      </c>
      <c r="E102" s="196">
        <f>' EPI - EPC - Ferramentas'!D36</f>
        <v>185</v>
      </c>
      <c r="F102" s="197">
        <f>' EPI - EPC - Ferramentas'!E36</f>
        <v>12</v>
      </c>
      <c r="G102" s="196">
        <f>' EPI - EPC - Ferramentas'!F36</f>
        <v>15.416666666666666</v>
      </c>
      <c r="H102" s="222" t="s">
        <v>110</v>
      </c>
      <c r="I102" s="199">
        <f t="shared" ref="I102:I118" si="8">IF(H102="a",G102*D102,0)</f>
        <v>15.416666666666666</v>
      </c>
      <c r="J102" s="147"/>
      <c r="K102" s="94"/>
      <c r="L102" s="2"/>
      <c r="P102"/>
      <c r="Q102"/>
    </row>
    <row r="103" spans="2:17" ht="14.25">
      <c r="B103" s="193" t="str">
        <f>' EPI - EPC - Ferramentas'!C37</f>
        <v>Vassorão</v>
      </c>
      <c r="C103" s="194"/>
      <c r="D103" s="606">
        <f t="shared" si="7"/>
        <v>0</v>
      </c>
      <c r="E103" s="196">
        <f>' EPI - EPC - Ferramentas'!D37</f>
        <v>9.5</v>
      </c>
      <c r="F103" s="197">
        <f>' EPI - EPC - Ferramentas'!E37</f>
        <v>1.5</v>
      </c>
      <c r="G103" s="196">
        <f>' EPI - EPC - Ferramentas'!F37</f>
        <v>6.333333333333333</v>
      </c>
      <c r="H103" s="222"/>
      <c r="I103" s="199">
        <f t="shared" si="8"/>
        <v>0</v>
      </c>
      <c r="J103" s="147"/>
      <c r="K103" s="94"/>
      <c r="O103"/>
      <c r="P103"/>
      <c r="Q103"/>
    </row>
    <row r="104" spans="2:17" ht="14.25">
      <c r="B104" s="193" t="str">
        <f>' EPI - EPC - Ferramentas'!C38</f>
        <v>Enxada 2 1/2</v>
      </c>
      <c r="C104" s="194"/>
      <c r="D104" s="606">
        <f t="shared" si="7"/>
        <v>0</v>
      </c>
      <c r="E104" s="196">
        <f>' EPI - EPC - Ferramentas'!D38</f>
        <v>21</v>
      </c>
      <c r="F104" s="197">
        <f>' EPI - EPC - Ferramentas'!E38</f>
        <v>6</v>
      </c>
      <c r="G104" s="196">
        <f>' EPI - EPC - Ferramentas'!F38</f>
        <v>3.5</v>
      </c>
      <c r="H104" s="222"/>
      <c r="I104" s="199">
        <f t="shared" si="8"/>
        <v>0</v>
      </c>
      <c r="J104" s="147"/>
      <c r="K104" s="94"/>
      <c r="O104"/>
      <c r="P104"/>
      <c r="Q104"/>
    </row>
    <row r="105" spans="2:17" ht="14.25">
      <c r="B105" s="193" t="str">
        <f>' EPI - EPC - Ferramentas'!C39</f>
        <v>Lima chata</v>
      </c>
      <c r="C105" s="194"/>
      <c r="D105" s="606">
        <f t="shared" si="7"/>
        <v>0</v>
      </c>
      <c r="E105" s="196">
        <f>' EPI - EPC - Ferramentas'!D39</f>
        <v>7</v>
      </c>
      <c r="F105" s="197">
        <f>' EPI - EPC - Ferramentas'!E39</f>
        <v>6</v>
      </c>
      <c r="G105" s="196">
        <f>' EPI - EPC - Ferramentas'!F39</f>
        <v>1.1666666666666667</v>
      </c>
      <c r="H105" s="222"/>
      <c r="I105" s="199">
        <f t="shared" si="8"/>
        <v>0</v>
      </c>
      <c r="J105" s="147"/>
      <c r="K105" s="94"/>
      <c r="O105"/>
      <c r="P105"/>
      <c r="Q105"/>
    </row>
    <row r="106" spans="2:17" ht="14.25">
      <c r="B106" s="193" t="str">
        <f>' EPI - EPC - Ferramentas'!C40</f>
        <v>Trincha 4"</v>
      </c>
      <c r="C106" s="194"/>
      <c r="D106" s="606">
        <f t="shared" si="7"/>
        <v>0</v>
      </c>
      <c r="E106" s="196">
        <f>' EPI - EPC - Ferramentas'!D40</f>
        <v>2.95</v>
      </c>
      <c r="F106" s="197">
        <f>' EPI - EPC - Ferramentas'!E40</f>
        <v>3</v>
      </c>
      <c r="G106" s="196">
        <f>' EPI - EPC - Ferramentas'!F40</f>
        <v>0.98333333333333339</v>
      </c>
      <c r="H106" s="222"/>
      <c r="I106" s="199">
        <f t="shared" si="8"/>
        <v>0</v>
      </c>
      <c r="J106" s="147"/>
      <c r="K106" s="94"/>
      <c r="O106"/>
      <c r="P106"/>
      <c r="Q106"/>
    </row>
    <row r="107" spans="2:17" ht="14.25">
      <c r="B107" s="193" t="str">
        <f>' EPI - EPC - Ferramentas'!C41</f>
        <v>Balde de Chapa</v>
      </c>
      <c r="C107" s="194"/>
      <c r="D107" s="606">
        <f t="shared" si="7"/>
        <v>0</v>
      </c>
      <c r="E107" s="196">
        <f>' EPI - EPC - Ferramentas'!D41</f>
        <v>6</v>
      </c>
      <c r="F107" s="197">
        <f>' EPI - EPC - Ferramentas'!E41</f>
        <v>3</v>
      </c>
      <c r="G107" s="196">
        <f>' EPI - EPC - Ferramentas'!F41</f>
        <v>2</v>
      </c>
      <c r="H107" s="222"/>
      <c r="I107" s="199">
        <f t="shared" si="8"/>
        <v>0</v>
      </c>
      <c r="J107" s="147"/>
      <c r="K107" s="94"/>
      <c r="O107"/>
      <c r="P107"/>
      <c r="Q107"/>
    </row>
    <row r="108" spans="2:17" ht="14.25">
      <c r="B108" s="193" t="str">
        <f>' EPI - EPC - Ferramentas'!C42</f>
        <v>Pá quadrada</v>
      </c>
      <c r="C108" s="194"/>
      <c r="D108" s="606">
        <f t="shared" si="7"/>
        <v>0</v>
      </c>
      <c r="E108" s="196">
        <f>' EPI - EPC - Ferramentas'!D42</f>
        <v>16</v>
      </c>
      <c r="F108" s="197">
        <f>' EPI - EPC - Ferramentas'!E42</f>
        <v>6</v>
      </c>
      <c r="G108" s="196">
        <f>' EPI - EPC - Ferramentas'!F42</f>
        <v>2.6666666666666665</v>
      </c>
      <c r="H108" s="222"/>
      <c r="I108" s="199">
        <f t="shared" si="8"/>
        <v>0</v>
      </c>
      <c r="J108" s="147"/>
      <c r="K108" s="94"/>
      <c r="O108"/>
      <c r="P108"/>
      <c r="Q108"/>
    </row>
    <row r="109" spans="2:17" ht="14.25">
      <c r="B109" s="193" t="str">
        <f>' EPI - EPC - Ferramentas'!C43</f>
        <v>Rastelo 10 dentes</v>
      </c>
      <c r="C109" s="194"/>
      <c r="D109" s="606">
        <f t="shared" si="7"/>
        <v>0</v>
      </c>
      <c r="E109" s="196">
        <f>' EPI - EPC - Ferramentas'!D43</f>
        <v>13</v>
      </c>
      <c r="F109" s="197">
        <f>' EPI - EPC - Ferramentas'!E43</f>
        <v>6</v>
      </c>
      <c r="G109" s="196">
        <f>' EPI - EPC - Ferramentas'!F43</f>
        <v>2.1666666666666665</v>
      </c>
      <c r="H109" s="222"/>
      <c r="I109" s="199">
        <f t="shared" si="8"/>
        <v>0</v>
      </c>
      <c r="J109" s="147"/>
      <c r="K109" s="94"/>
      <c r="O109"/>
      <c r="P109"/>
      <c r="Q109"/>
    </row>
    <row r="110" spans="2:17" ht="14.25">
      <c r="B110" s="193" t="str">
        <f>' EPI - EPC - Ferramentas'!C44</f>
        <v>Facao 16"</v>
      </c>
      <c r="C110" s="194"/>
      <c r="D110" s="606">
        <f t="shared" si="7"/>
        <v>0</v>
      </c>
      <c r="E110" s="196">
        <f>' EPI - EPC - Ferramentas'!D44</f>
        <v>18</v>
      </c>
      <c r="F110" s="197">
        <f>' EPI - EPC - Ferramentas'!E44</f>
        <v>12</v>
      </c>
      <c r="G110" s="196">
        <f>' EPI - EPC - Ferramentas'!F44</f>
        <v>1.5</v>
      </c>
      <c r="H110" s="222"/>
      <c r="I110" s="199">
        <f t="shared" si="8"/>
        <v>0</v>
      </c>
      <c r="J110" s="147"/>
      <c r="K110" s="94"/>
      <c r="O110"/>
      <c r="P110"/>
      <c r="Q110"/>
    </row>
    <row r="111" spans="2:17" ht="14.25">
      <c r="B111" s="193" t="str">
        <f>' EPI - EPC - Ferramentas'!C45</f>
        <v>Carrinho de Varrição</v>
      </c>
      <c r="C111" s="194"/>
      <c r="D111" s="606">
        <f t="shared" si="7"/>
        <v>0</v>
      </c>
      <c r="E111" s="196">
        <f>' EPI - EPC - Ferramentas'!D45</f>
        <v>250</v>
      </c>
      <c r="F111" s="197">
        <f>' EPI - EPC - Ferramentas'!E45</f>
        <v>12</v>
      </c>
      <c r="G111" s="196">
        <f>' EPI - EPC - Ferramentas'!F45</f>
        <v>20.833333333333332</v>
      </c>
      <c r="H111" s="222"/>
      <c r="I111" s="199">
        <f t="shared" si="8"/>
        <v>0</v>
      </c>
      <c r="J111" s="147"/>
      <c r="K111" s="94"/>
      <c r="O111"/>
      <c r="P111"/>
      <c r="Q111"/>
    </row>
    <row r="112" spans="2:17" ht="14.25">
      <c r="B112" s="193" t="str">
        <f>' EPI - EPC - Ferramentas'!C46</f>
        <v>Carrinho de mão</v>
      </c>
      <c r="C112" s="194"/>
      <c r="D112" s="606">
        <f t="shared" si="7"/>
        <v>0</v>
      </c>
      <c r="E112" s="196">
        <f>' EPI - EPC - Ferramentas'!D46</f>
        <v>192.8</v>
      </c>
      <c r="F112" s="197">
        <f>' EPI - EPC - Ferramentas'!E46</f>
        <v>12</v>
      </c>
      <c r="G112" s="196">
        <f>' EPI - EPC - Ferramentas'!F46</f>
        <v>16.066666666666666</v>
      </c>
      <c r="H112" s="222"/>
      <c r="I112" s="199">
        <f t="shared" si="8"/>
        <v>0</v>
      </c>
      <c r="J112" s="147"/>
      <c r="K112" s="94"/>
      <c r="O112"/>
      <c r="P112"/>
      <c r="Q112"/>
    </row>
    <row r="113" spans="2:17" ht="14.25">
      <c r="B113" s="193" t="str">
        <f>' EPI - EPC - Ferramentas'!C47</f>
        <v>Pá Plastica</v>
      </c>
      <c r="C113" s="194"/>
      <c r="D113" s="606">
        <f t="shared" si="7"/>
        <v>0</v>
      </c>
      <c r="E113" s="196">
        <f>' EPI - EPC - Ferramentas'!D47</f>
        <v>4</v>
      </c>
      <c r="F113" s="197">
        <f>' EPI - EPC - Ferramentas'!E47</f>
        <v>6</v>
      </c>
      <c r="G113" s="196">
        <f>' EPI - EPC - Ferramentas'!F47</f>
        <v>0.66666666666666663</v>
      </c>
      <c r="H113" s="222"/>
      <c r="I113" s="199">
        <f t="shared" si="8"/>
        <v>0</v>
      </c>
      <c r="J113" s="147"/>
      <c r="K113" s="94"/>
      <c r="O113"/>
      <c r="P113"/>
      <c r="Q113"/>
    </row>
    <row r="114" spans="2:17" ht="14.25">
      <c r="B114" s="193" t="str">
        <f>' EPI - EPC - Ferramentas'!C48</f>
        <v>Fincão</v>
      </c>
      <c r="C114" s="194"/>
      <c r="D114" s="606">
        <f t="shared" si="7"/>
        <v>0</v>
      </c>
      <c r="E114" s="196">
        <f>' EPI - EPC - Ferramentas'!D48</f>
        <v>13</v>
      </c>
      <c r="F114" s="197">
        <f>' EPI - EPC - Ferramentas'!E48</f>
        <v>6</v>
      </c>
      <c r="G114" s="196">
        <f>' EPI - EPC - Ferramentas'!F48</f>
        <v>2.1666666666666665</v>
      </c>
      <c r="H114" s="222"/>
      <c r="I114" s="199">
        <f t="shared" si="8"/>
        <v>0</v>
      </c>
      <c r="J114" s="147"/>
      <c r="K114" s="94"/>
      <c r="L114" s="2"/>
      <c r="P114"/>
      <c r="Q114"/>
    </row>
    <row r="115" spans="2:17" ht="14.25">
      <c r="B115" s="193" t="str">
        <f>' EPI - EPC - Ferramentas'!C49</f>
        <v>Papeleiras 120l</v>
      </c>
      <c r="C115" s="194"/>
      <c r="D115" s="606">
        <f t="shared" si="7"/>
        <v>0</v>
      </c>
      <c r="E115" s="196">
        <f>' EPI - EPC - Ferramentas'!D49</f>
        <v>180</v>
      </c>
      <c r="F115" s="197">
        <f>' EPI - EPC - Ferramentas'!E49</f>
        <v>12</v>
      </c>
      <c r="G115" s="196">
        <f>' EPI - EPC - Ferramentas'!F49</f>
        <v>15</v>
      </c>
      <c r="H115" s="222"/>
      <c r="I115" s="199">
        <f t="shared" si="8"/>
        <v>0</v>
      </c>
      <c r="J115" s="147"/>
      <c r="K115" s="94"/>
      <c r="O115"/>
      <c r="P115"/>
      <c r="Q115"/>
    </row>
    <row r="116" spans="2:17" ht="14.25">
      <c r="B116" s="193" t="str">
        <f>' EPI - EPC - Ferramentas'!C50</f>
        <v>Foice roçadeira com cabo em madeira</v>
      </c>
      <c r="C116" s="194"/>
      <c r="D116" s="606">
        <f t="shared" si="7"/>
        <v>0</v>
      </c>
      <c r="E116" s="196">
        <f>' EPI - EPC - Ferramentas'!D50</f>
        <v>18.350000000000001</v>
      </c>
      <c r="F116" s="197">
        <f>' EPI - EPC - Ferramentas'!E50</f>
        <v>6</v>
      </c>
      <c r="G116" s="196">
        <f>' EPI - EPC - Ferramentas'!F50</f>
        <v>3.0583333333333336</v>
      </c>
      <c r="H116" s="222"/>
      <c r="I116" s="199">
        <f t="shared" si="8"/>
        <v>0</v>
      </c>
      <c r="J116" s="147"/>
      <c r="K116" s="94"/>
      <c r="L116" s="2"/>
      <c r="P116"/>
      <c r="Q116"/>
    </row>
    <row r="117" spans="2:17" ht="14.25">
      <c r="B117" s="193" t="str">
        <f>' EPI - EPC - Ferramentas'!C51</f>
        <v>Bombona plástica cap. 120 litros</v>
      </c>
      <c r="C117" s="194"/>
      <c r="D117" s="606">
        <f t="shared" si="7"/>
        <v>0</v>
      </c>
      <c r="E117" s="196">
        <f>' EPI - EPC - Ferramentas'!D51</f>
        <v>112</v>
      </c>
      <c r="F117" s="197">
        <f>' EPI - EPC - Ferramentas'!E51</f>
        <v>6</v>
      </c>
      <c r="G117" s="196">
        <f>' EPI - EPC - Ferramentas'!F51</f>
        <v>18.666666666666668</v>
      </c>
      <c r="H117" s="222"/>
      <c r="I117" s="199">
        <f t="shared" si="8"/>
        <v>0</v>
      </c>
      <c r="J117" s="147"/>
      <c r="K117" s="94"/>
      <c r="O117"/>
      <c r="P117"/>
      <c r="Q117"/>
    </row>
    <row r="118" spans="2:17" ht="14.25">
      <c r="B118" s="193" t="str">
        <f>' EPI - EPC - Ferramentas'!C52</f>
        <v>Picareta com cabo em madeira</v>
      </c>
      <c r="C118" s="194"/>
      <c r="D118" s="606">
        <f t="shared" si="7"/>
        <v>0</v>
      </c>
      <c r="E118" s="196">
        <f>' EPI - EPC - Ferramentas'!D52</f>
        <v>31.94</v>
      </c>
      <c r="F118" s="197">
        <f>' EPI - EPC - Ferramentas'!E52</f>
        <v>6</v>
      </c>
      <c r="G118" s="196">
        <f>' EPI - EPC - Ferramentas'!F52</f>
        <v>5.3233333333333333</v>
      </c>
      <c r="H118" s="222"/>
      <c r="I118" s="199">
        <f t="shared" si="8"/>
        <v>0</v>
      </c>
      <c r="J118" s="147"/>
      <c r="K118" s="94"/>
      <c r="L118" s="2"/>
      <c r="P118"/>
      <c r="Q118"/>
    </row>
    <row r="119" spans="2:17" ht="14.25">
      <c r="B119" s="193" t="str">
        <f>' EPI - EPC - Ferramentas'!C53</f>
        <v>Cavadeira de braço</v>
      </c>
      <c r="C119" s="194"/>
      <c r="D119" s="606">
        <f t="shared" si="7"/>
        <v>0</v>
      </c>
      <c r="E119" s="196">
        <f>' EPI - EPC - Ferramentas'!D53</f>
        <v>27.67</v>
      </c>
      <c r="F119" s="197">
        <f>' EPI - EPC - Ferramentas'!E53</f>
        <v>6</v>
      </c>
      <c r="G119" s="196">
        <f>' EPI - EPC - Ferramentas'!F53</f>
        <v>4.6116666666666672</v>
      </c>
      <c r="H119" s="222"/>
      <c r="I119" s="199">
        <f>IF(H119="a",G119*D119,0)</f>
        <v>0</v>
      </c>
      <c r="J119" s="147"/>
      <c r="K119" s="94"/>
      <c r="O119"/>
      <c r="P119"/>
      <c r="Q119"/>
    </row>
    <row r="120" spans="2:17">
      <c r="B120" s="40"/>
      <c r="C120" s="41"/>
      <c r="D120" s="41"/>
      <c r="E120" s="41"/>
      <c r="F120" s="41"/>
      <c r="G120" s="41"/>
      <c r="H120" s="41"/>
      <c r="I120" s="88">
        <f>SUM(I101:I119)</f>
        <v>15.416666666666666</v>
      </c>
      <c r="K120" s="145"/>
      <c r="L120" s="2"/>
      <c r="P120"/>
      <c r="Q120"/>
    </row>
    <row r="121" spans="2:17">
      <c r="F121" s="7"/>
      <c r="G121" s="4"/>
      <c r="H121" s="4"/>
      <c r="I121" s="4"/>
      <c r="O121"/>
      <c r="P121"/>
      <c r="Q121"/>
    </row>
    <row r="122" spans="2:17">
      <c r="B122" s="747" t="s">
        <v>199</v>
      </c>
      <c r="C122" s="712" t="s">
        <v>198</v>
      </c>
      <c r="D122" s="712" t="s">
        <v>91</v>
      </c>
      <c r="E122" s="712" t="s">
        <v>59</v>
      </c>
      <c r="F122" s="712" t="s">
        <v>197</v>
      </c>
      <c r="G122" s="712" t="s">
        <v>203</v>
      </c>
      <c r="H122" s="712" t="s">
        <v>196</v>
      </c>
      <c r="I122" s="712" t="s">
        <v>18</v>
      </c>
      <c r="O122"/>
      <c r="P122"/>
      <c r="Q122"/>
    </row>
    <row r="123" spans="2:17">
      <c r="B123" s="751"/>
      <c r="C123" s="746"/>
      <c r="D123" s="746"/>
      <c r="E123" s="746"/>
      <c r="F123" s="746"/>
      <c r="G123" s="746"/>
      <c r="H123" s="746"/>
      <c r="I123" s="746"/>
      <c r="O123"/>
      <c r="P123"/>
      <c r="Q123"/>
    </row>
    <row r="124" spans="2:17" ht="14.25">
      <c r="B124" s="193" t="str">
        <f>' EPI - EPC - Ferramentas'!C56</f>
        <v>Assentos</v>
      </c>
      <c r="C124" s="222" t="s">
        <v>110</v>
      </c>
      <c r="D124" s="195">
        <f>IF(E124&gt;0,SUM($C$19:$C$54),0)</f>
        <v>2.333333333333333</v>
      </c>
      <c r="E124" s="196">
        <f>' EPI - EPC - Ferramentas'!D56</f>
        <v>360</v>
      </c>
      <c r="F124" s="197">
        <f>' EPI - EPC - Ferramentas'!E56</f>
        <v>12</v>
      </c>
      <c r="G124" s="219">
        <f>' EPI - EPC - Ferramentas'!F56</f>
        <v>20</v>
      </c>
      <c r="H124" s="197">
        <f>' EPI - EPC - Ferramentas'!G56</f>
        <v>1.5</v>
      </c>
      <c r="I124" s="199">
        <f t="shared" ref="I124:I145" si="9">IF(C124="a",H124*D124,0)</f>
        <v>3.4999999999999996</v>
      </c>
      <c r="O124"/>
      <c r="P124"/>
      <c r="Q124"/>
    </row>
    <row r="125" spans="2:17" ht="14.25">
      <c r="B125" s="193" t="str">
        <f>' EPI - EPC - Ferramentas'!C57</f>
        <v>Balde</v>
      </c>
      <c r="C125" s="222" t="s">
        <v>110</v>
      </c>
      <c r="D125" s="195">
        <f t="shared" ref="D125:D145" si="10">IF(E125&gt;0,SUM($C$19:$C$54),0)</f>
        <v>2.333333333333333</v>
      </c>
      <c r="E125" s="196">
        <f>' EPI - EPC - Ferramentas'!D57</f>
        <v>5</v>
      </c>
      <c r="F125" s="197">
        <f>' EPI - EPC - Ferramentas'!E57</f>
        <v>2</v>
      </c>
      <c r="G125" s="219">
        <f>' EPI - EPC - Ferramentas'!F57</f>
        <v>20</v>
      </c>
      <c r="H125" s="197">
        <f>' EPI - EPC - Ferramentas'!G57</f>
        <v>0.125</v>
      </c>
      <c r="I125" s="199">
        <f t="shared" si="9"/>
        <v>0.29166666666666663</v>
      </c>
      <c r="O125"/>
      <c r="P125"/>
      <c r="Q125"/>
    </row>
    <row r="126" spans="2:17" ht="14.25">
      <c r="B126" s="193" t="str">
        <f>' EPI - EPC - Ferramentas'!C58</f>
        <v xml:space="preserve">Barraca </v>
      </c>
      <c r="C126" s="222" t="s">
        <v>110</v>
      </c>
      <c r="D126" s="195">
        <f t="shared" si="10"/>
        <v>2.333333333333333</v>
      </c>
      <c r="E126" s="196">
        <f>' EPI - EPC - Ferramentas'!D58</f>
        <v>1560</v>
      </c>
      <c r="F126" s="197">
        <f>' EPI - EPC - Ferramentas'!E58</f>
        <v>12</v>
      </c>
      <c r="G126" s="219">
        <f>' EPI - EPC - Ferramentas'!F58</f>
        <v>20</v>
      </c>
      <c r="H126" s="197">
        <f>' EPI - EPC - Ferramentas'!G58</f>
        <v>6.5</v>
      </c>
      <c r="I126" s="199">
        <f t="shared" si="9"/>
        <v>15.166666666666664</v>
      </c>
      <c r="O126"/>
      <c r="P126"/>
      <c r="Q126"/>
    </row>
    <row r="127" spans="2:17" ht="14.25">
      <c r="B127" s="193" t="str">
        <f>' EPI - EPC - Ferramentas'!C59</f>
        <v>Bebedouro</v>
      </c>
      <c r="C127" s="222" t="s">
        <v>110</v>
      </c>
      <c r="D127" s="195">
        <f t="shared" si="10"/>
        <v>2.333333333333333</v>
      </c>
      <c r="E127" s="196">
        <f>' EPI - EPC - Ferramentas'!D59</f>
        <v>450</v>
      </c>
      <c r="F127" s="197">
        <f>' EPI - EPC - Ferramentas'!E59</f>
        <v>24</v>
      </c>
      <c r="G127" s="219">
        <f>' EPI - EPC - Ferramentas'!F59</f>
        <v>20</v>
      </c>
      <c r="H127" s="197">
        <f>' EPI - EPC - Ferramentas'!G59</f>
        <v>0.9375</v>
      </c>
      <c r="I127" s="199">
        <f t="shared" si="9"/>
        <v>2.1874999999999996</v>
      </c>
      <c r="O127"/>
      <c r="P127"/>
      <c r="Q127"/>
    </row>
    <row r="128" spans="2:17" ht="14.25">
      <c r="B128" s="193" t="str">
        <f>' EPI - EPC - Ferramentas'!C60</f>
        <v>Bolsa EPI (encarregado)</v>
      </c>
      <c r="C128" s="222" t="s">
        <v>110</v>
      </c>
      <c r="D128" s="195">
        <f t="shared" si="10"/>
        <v>2.333333333333333</v>
      </c>
      <c r="E128" s="196">
        <f>' EPI - EPC - Ferramentas'!D60</f>
        <v>35.5</v>
      </c>
      <c r="F128" s="197">
        <f>' EPI - EPC - Ferramentas'!E60</f>
        <v>12</v>
      </c>
      <c r="G128" s="219">
        <f>' EPI - EPC - Ferramentas'!F60</f>
        <v>20</v>
      </c>
      <c r="H128" s="197">
        <f>' EPI - EPC - Ferramentas'!G60</f>
        <v>0.14791666666666667</v>
      </c>
      <c r="I128" s="199">
        <f t="shared" si="9"/>
        <v>0.34513888888888883</v>
      </c>
      <c r="O128"/>
      <c r="P128"/>
      <c r="Q128"/>
    </row>
    <row r="129" spans="2:17" ht="14.25">
      <c r="B129" s="193" t="str">
        <f>' EPI - EPC - Ferramentas'!C61</f>
        <v>Caixa isotérmica (Refeição)</v>
      </c>
      <c r="C129" s="222" t="s">
        <v>110</v>
      </c>
      <c r="D129" s="195">
        <f t="shared" si="10"/>
        <v>2.333333333333333</v>
      </c>
      <c r="E129" s="196">
        <f>' EPI - EPC - Ferramentas'!D61</f>
        <v>900</v>
      </c>
      <c r="F129" s="197">
        <f>' EPI - EPC - Ferramentas'!E61</f>
        <v>12</v>
      </c>
      <c r="G129" s="219">
        <f>' EPI - EPC - Ferramentas'!F61</f>
        <v>20</v>
      </c>
      <c r="H129" s="197">
        <f>' EPI - EPC - Ferramentas'!G61</f>
        <v>3.75</v>
      </c>
      <c r="I129" s="199">
        <f t="shared" si="9"/>
        <v>8.7499999999999982</v>
      </c>
      <c r="O129"/>
      <c r="P129"/>
      <c r="Q129"/>
    </row>
    <row r="130" spans="2:17" ht="14.25">
      <c r="B130" s="193" t="str">
        <f>' EPI - EPC - Ferramentas'!C62</f>
        <v>Fita Zebrada</v>
      </c>
      <c r="C130" s="222" t="s">
        <v>110</v>
      </c>
      <c r="D130" s="195">
        <f t="shared" si="10"/>
        <v>2.333333333333333</v>
      </c>
      <c r="E130" s="196">
        <f>' EPI - EPC - Ferramentas'!D62</f>
        <v>5</v>
      </c>
      <c r="F130" s="197">
        <f>' EPI - EPC - Ferramentas'!E62</f>
        <v>1</v>
      </c>
      <c r="G130" s="219">
        <f>' EPI - EPC - Ferramentas'!F62</f>
        <v>20</v>
      </c>
      <c r="H130" s="197">
        <f>' EPI - EPC - Ferramentas'!G62</f>
        <v>0.25</v>
      </c>
      <c r="I130" s="199">
        <f t="shared" si="9"/>
        <v>0.58333333333333326</v>
      </c>
      <c r="O130"/>
      <c r="P130"/>
      <c r="Q130"/>
    </row>
    <row r="131" spans="2:17" ht="14.25">
      <c r="B131" s="193" t="str">
        <f>' EPI - EPC - Ferramentas'!C63</f>
        <v>Forro de Mesa</v>
      </c>
      <c r="C131" s="222" t="s">
        <v>110</v>
      </c>
      <c r="D131" s="195">
        <f t="shared" si="10"/>
        <v>2.333333333333333</v>
      </c>
      <c r="E131" s="196">
        <f>' EPI - EPC - Ferramentas'!D63</f>
        <v>75</v>
      </c>
      <c r="F131" s="197">
        <f>' EPI - EPC - Ferramentas'!E63</f>
        <v>6</v>
      </c>
      <c r="G131" s="219">
        <f>' EPI - EPC - Ferramentas'!F63</f>
        <v>20</v>
      </c>
      <c r="H131" s="197">
        <f>' EPI - EPC - Ferramentas'!G63</f>
        <v>0.625</v>
      </c>
      <c r="I131" s="199">
        <f t="shared" si="9"/>
        <v>1.458333333333333</v>
      </c>
      <c r="O131"/>
      <c r="P131"/>
      <c r="Q131"/>
    </row>
    <row r="132" spans="2:17" ht="14.25">
      <c r="B132" s="193" t="str">
        <f>' EPI - EPC - Ferramentas'!C64</f>
        <v>Garrafa Térmica 12lt</v>
      </c>
      <c r="C132" s="222" t="s">
        <v>110</v>
      </c>
      <c r="D132" s="195">
        <f t="shared" si="10"/>
        <v>2.333333333333333</v>
      </c>
      <c r="E132" s="196">
        <f>' EPI - EPC - Ferramentas'!D64</f>
        <v>78</v>
      </c>
      <c r="F132" s="197">
        <f>' EPI - EPC - Ferramentas'!E64</f>
        <v>6</v>
      </c>
      <c r="G132" s="219">
        <f>' EPI - EPC - Ferramentas'!F64</f>
        <v>20</v>
      </c>
      <c r="H132" s="197">
        <f>' EPI - EPC - Ferramentas'!G64</f>
        <v>0.65</v>
      </c>
      <c r="I132" s="199">
        <f t="shared" si="9"/>
        <v>1.5166666666666666</v>
      </c>
      <c r="O132"/>
      <c r="P132"/>
      <c r="Q132"/>
    </row>
    <row r="133" spans="2:17" ht="14.25">
      <c r="B133" s="193" t="str">
        <f>' EPI - EPC - Ferramentas'!C65</f>
        <v>Jogo de Mesa / Bancos</v>
      </c>
      <c r="C133" s="222" t="s">
        <v>110</v>
      </c>
      <c r="D133" s="195">
        <f t="shared" si="10"/>
        <v>2.333333333333333</v>
      </c>
      <c r="E133" s="196">
        <f>' EPI - EPC - Ferramentas'!D65</f>
        <v>447</v>
      </c>
      <c r="F133" s="197">
        <f>' EPI - EPC - Ferramentas'!E65</f>
        <v>12</v>
      </c>
      <c r="G133" s="219">
        <f>' EPI - EPC - Ferramentas'!F65</f>
        <v>20</v>
      </c>
      <c r="H133" s="197">
        <f>' EPI - EPC - Ferramentas'!G65</f>
        <v>1.8625</v>
      </c>
      <c r="I133" s="199">
        <f t="shared" si="9"/>
        <v>4.3458333333333332</v>
      </c>
      <c r="O133"/>
      <c r="P133"/>
      <c r="Q133"/>
    </row>
    <row r="134" spans="2:17" ht="14.25">
      <c r="B134" s="193" t="str">
        <f>' EPI - EPC - Ferramentas'!C66</f>
        <v>Kit Primeiro Socorros</v>
      </c>
      <c r="C134" s="222" t="s">
        <v>110</v>
      </c>
      <c r="D134" s="195">
        <f t="shared" si="10"/>
        <v>2.333333333333333</v>
      </c>
      <c r="E134" s="196">
        <f>' EPI - EPC - Ferramentas'!D66</f>
        <v>102</v>
      </c>
      <c r="F134" s="197">
        <f>' EPI - EPC - Ferramentas'!E66</f>
        <v>12</v>
      </c>
      <c r="G134" s="219">
        <f>' EPI - EPC - Ferramentas'!F66</f>
        <v>20</v>
      </c>
      <c r="H134" s="197">
        <f>' EPI - EPC - Ferramentas'!G66</f>
        <v>0.42499999999999999</v>
      </c>
      <c r="I134" s="199">
        <f t="shared" si="9"/>
        <v>0.99166666666666647</v>
      </c>
      <c r="O134"/>
      <c r="P134"/>
      <c r="Q134"/>
    </row>
    <row r="135" spans="2:17" ht="14.25">
      <c r="B135" s="193" t="str">
        <f>' EPI - EPC - Ferramentas'!C67</f>
        <v>Lanterna</v>
      </c>
      <c r="C135" s="222" t="s">
        <v>110</v>
      </c>
      <c r="D135" s="195">
        <f t="shared" si="10"/>
        <v>2.333333333333333</v>
      </c>
      <c r="E135" s="196">
        <f>' EPI - EPC - Ferramentas'!D67</f>
        <v>27</v>
      </c>
      <c r="F135" s="197">
        <f>' EPI - EPC - Ferramentas'!E67</f>
        <v>6</v>
      </c>
      <c r="G135" s="219">
        <f>' EPI - EPC - Ferramentas'!F67</f>
        <v>20</v>
      </c>
      <c r="H135" s="197">
        <f>' EPI - EPC - Ferramentas'!G67</f>
        <v>0.22500000000000001</v>
      </c>
      <c r="I135" s="199">
        <f t="shared" si="9"/>
        <v>0.52499999999999991</v>
      </c>
      <c r="O135"/>
      <c r="P135"/>
      <c r="Q135"/>
    </row>
    <row r="136" spans="2:17" ht="14.25">
      <c r="B136" s="193" t="str">
        <f>' EPI - EPC - Ferramentas'!C68</f>
        <v>Lixeira</v>
      </c>
      <c r="C136" s="222" t="s">
        <v>110</v>
      </c>
      <c r="D136" s="195">
        <f t="shared" si="10"/>
        <v>2.333333333333333</v>
      </c>
      <c r="E136" s="196">
        <f>' EPI - EPC - Ferramentas'!D68</f>
        <v>300</v>
      </c>
      <c r="F136" s="197">
        <f>' EPI - EPC - Ferramentas'!E68</f>
        <v>12</v>
      </c>
      <c r="G136" s="219">
        <f>' EPI - EPC - Ferramentas'!F68</f>
        <v>20</v>
      </c>
      <c r="H136" s="197">
        <f>' EPI - EPC - Ferramentas'!G68</f>
        <v>1.25</v>
      </c>
      <c r="I136" s="199">
        <f t="shared" si="9"/>
        <v>2.9166666666666661</v>
      </c>
      <c r="O136"/>
      <c r="P136"/>
      <c r="Q136"/>
    </row>
    <row r="137" spans="2:17" ht="14.25">
      <c r="B137" s="193" t="str">
        <f>' EPI - EPC - Ferramentas'!C69</f>
        <v>Maca com Colete Servical</v>
      </c>
      <c r="C137" s="222" t="s">
        <v>110</v>
      </c>
      <c r="D137" s="195">
        <f t="shared" si="10"/>
        <v>2.333333333333333</v>
      </c>
      <c r="E137" s="196">
        <f>' EPI - EPC - Ferramentas'!D69</f>
        <v>298</v>
      </c>
      <c r="F137" s="197">
        <f>' EPI - EPC - Ferramentas'!E69</f>
        <v>12</v>
      </c>
      <c r="G137" s="219">
        <f>' EPI - EPC - Ferramentas'!F69</f>
        <v>20</v>
      </c>
      <c r="H137" s="197">
        <f>' EPI - EPC - Ferramentas'!G69</f>
        <v>1.2416666666666667</v>
      </c>
      <c r="I137" s="199">
        <f t="shared" si="9"/>
        <v>2.8972222222222221</v>
      </c>
      <c r="O137"/>
      <c r="P137"/>
      <c r="Q137"/>
    </row>
    <row r="138" spans="2:17" ht="14.25">
      <c r="B138" s="193" t="str">
        <f>' EPI - EPC - Ferramentas'!C70</f>
        <v>Papel Toalha Branco</v>
      </c>
      <c r="C138" s="222" t="s">
        <v>110</v>
      </c>
      <c r="D138" s="195">
        <f t="shared" si="10"/>
        <v>2.333333333333333</v>
      </c>
      <c r="E138" s="196">
        <f>' EPI - EPC - Ferramentas'!D70</f>
        <v>8.6999999999999993</v>
      </c>
      <c r="F138" s="197">
        <f>' EPI - EPC - Ferramentas'!E70</f>
        <v>1</v>
      </c>
      <c r="G138" s="219">
        <f>' EPI - EPC - Ferramentas'!F70</f>
        <v>20</v>
      </c>
      <c r="H138" s="197">
        <f>' EPI - EPC - Ferramentas'!G70</f>
        <v>0.43499999999999994</v>
      </c>
      <c r="I138" s="199">
        <f t="shared" si="9"/>
        <v>1.0149999999999997</v>
      </c>
      <c r="O138"/>
      <c r="P138"/>
      <c r="Q138"/>
    </row>
    <row r="139" spans="2:17" ht="14.25">
      <c r="B139" s="193" t="str">
        <f>' EPI - EPC - Ferramentas'!C71</f>
        <v>Pia Higienização</v>
      </c>
      <c r="C139" s="222" t="s">
        <v>110</v>
      </c>
      <c r="D139" s="195">
        <f t="shared" si="10"/>
        <v>2.333333333333333</v>
      </c>
      <c r="E139" s="196">
        <f>' EPI - EPC - Ferramentas'!D71</f>
        <v>243</v>
      </c>
      <c r="F139" s="197">
        <f>' EPI - EPC - Ferramentas'!E71</f>
        <v>12</v>
      </c>
      <c r="G139" s="219">
        <f>' EPI - EPC - Ferramentas'!F71</f>
        <v>20</v>
      </c>
      <c r="H139" s="197">
        <f>' EPI - EPC - Ferramentas'!G71</f>
        <v>1.0125</v>
      </c>
      <c r="I139" s="199">
        <f t="shared" si="9"/>
        <v>2.3624999999999994</v>
      </c>
      <c r="O139"/>
      <c r="P139"/>
      <c r="Q139"/>
    </row>
    <row r="140" spans="2:17" ht="14.25">
      <c r="B140" s="193" t="str">
        <f>' EPI - EPC - Ferramentas'!C72</f>
        <v>Placa Segurança</v>
      </c>
      <c r="C140" s="222" t="s">
        <v>110</v>
      </c>
      <c r="D140" s="195">
        <f t="shared" si="10"/>
        <v>2.333333333333333</v>
      </c>
      <c r="E140" s="196">
        <f>' EPI - EPC - Ferramentas'!D72</f>
        <v>96</v>
      </c>
      <c r="F140" s="197">
        <f>' EPI - EPC - Ferramentas'!E72</f>
        <v>12</v>
      </c>
      <c r="G140" s="219">
        <f>' EPI - EPC - Ferramentas'!F72</f>
        <v>20</v>
      </c>
      <c r="H140" s="197">
        <f>' EPI - EPC - Ferramentas'!G72</f>
        <v>0.4</v>
      </c>
      <c r="I140" s="199">
        <f t="shared" si="9"/>
        <v>0.93333333333333324</v>
      </c>
      <c r="O140"/>
      <c r="P140"/>
      <c r="Q140"/>
    </row>
    <row r="141" spans="2:17" ht="14.25">
      <c r="B141" s="193" t="str">
        <f>' EPI - EPC - Ferramentas'!C73</f>
        <v>Prancha de Resgate e head-block</v>
      </c>
      <c r="C141" s="222" t="s">
        <v>110</v>
      </c>
      <c r="D141" s="195">
        <f t="shared" si="10"/>
        <v>2.333333333333333</v>
      </c>
      <c r="E141" s="196">
        <f>' EPI - EPC - Ferramentas'!D73</f>
        <v>430</v>
      </c>
      <c r="F141" s="197">
        <f>' EPI - EPC - Ferramentas'!E73</f>
        <v>12</v>
      </c>
      <c r="G141" s="219">
        <f>' EPI - EPC - Ferramentas'!F73</f>
        <v>20</v>
      </c>
      <c r="H141" s="197">
        <f>' EPI - EPC - Ferramentas'!G73</f>
        <v>1.7916666666666667</v>
      </c>
      <c r="I141" s="199">
        <f t="shared" si="9"/>
        <v>4.1805555555555554</v>
      </c>
      <c r="O141"/>
      <c r="P141"/>
      <c r="Q141"/>
    </row>
    <row r="142" spans="2:17" ht="14.25">
      <c r="B142" s="193" t="str">
        <f>' EPI - EPC - Ferramentas'!C74</f>
        <v>Quadro Gestão a vista</v>
      </c>
      <c r="C142" s="222" t="s">
        <v>110</v>
      </c>
      <c r="D142" s="195">
        <f t="shared" si="10"/>
        <v>2.333333333333333</v>
      </c>
      <c r="E142" s="196">
        <f>' EPI - EPC - Ferramentas'!D74</f>
        <v>137</v>
      </c>
      <c r="F142" s="197">
        <f>' EPI - EPC - Ferramentas'!E74</f>
        <v>12</v>
      </c>
      <c r="G142" s="219">
        <f>' EPI - EPC - Ferramentas'!F74</f>
        <v>20</v>
      </c>
      <c r="H142" s="197">
        <f>' EPI - EPC - Ferramentas'!G74</f>
        <v>0.5708333333333333</v>
      </c>
      <c r="I142" s="199">
        <f t="shared" si="9"/>
        <v>1.3319444444444442</v>
      </c>
      <c r="O142"/>
      <c r="P142"/>
      <c r="Q142"/>
    </row>
    <row r="143" spans="2:17" ht="14.25">
      <c r="B143" s="193" t="str">
        <f>' EPI - EPC - Ferramentas'!C75</f>
        <v>Sabão Neutro</v>
      </c>
      <c r="C143" s="222" t="s">
        <v>110</v>
      </c>
      <c r="D143" s="195">
        <f t="shared" si="10"/>
        <v>2.333333333333333</v>
      </c>
      <c r="E143" s="196">
        <f>' EPI - EPC - Ferramentas'!D75</f>
        <v>16.5</v>
      </c>
      <c r="F143" s="197">
        <f>' EPI - EPC - Ferramentas'!E75</f>
        <v>1</v>
      </c>
      <c r="G143" s="219">
        <f>' EPI - EPC - Ferramentas'!F75</f>
        <v>20</v>
      </c>
      <c r="H143" s="197">
        <f>' EPI - EPC - Ferramentas'!G75</f>
        <v>0.82499999999999996</v>
      </c>
      <c r="I143" s="199">
        <f t="shared" si="9"/>
        <v>1.9249999999999996</v>
      </c>
      <c r="O143"/>
      <c r="P143"/>
      <c r="Q143"/>
    </row>
    <row r="144" spans="2:17" ht="14.25">
      <c r="B144" s="193" t="str">
        <f>' EPI - EPC - Ferramentas'!C76</f>
        <v>Sanitário</v>
      </c>
      <c r="C144" s="222" t="s">
        <v>110</v>
      </c>
      <c r="D144" s="195">
        <f t="shared" si="10"/>
        <v>2.333333333333333</v>
      </c>
      <c r="E144" s="196">
        <f>' EPI - EPC - Ferramentas'!D76</f>
        <v>950</v>
      </c>
      <c r="F144" s="197">
        <f>' EPI - EPC - Ferramentas'!E76</f>
        <v>12</v>
      </c>
      <c r="G144" s="219">
        <f>' EPI - EPC - Ferramentas'!F76</f>
        <v>20</v>
      </c>
      <c r="H144" s="197">
        <f>' EPI - EPC - Ferramentas'!G76</f>
        <v>3.9583333333333335</v>
      </c>
      <c r="I144" s="199">
        <f t="shared" si="9"/>
        <v>9.2361111111111107</v>
      </c>
      <c r="O144"/>
      <c r="P144"/>
      <c r="Q144"/>
    </row>
    <row r="145" spans="2:17" ht="14.25">
      <c r="B145" s="193" t="str">
        <f>' EPI - EPC - Ferramentas'!C77</f>
        <v>Termômetro (temp. refeição)</v>
      </c>
      <c r="C145" s="222" t="s">
        <v>110</v>
      </c>
      <c r="D145" s="195">
        <f t="shared" si="10"/>
        <v>2.333333333333333</v>
      </c>
      <c r="E145" s="196">
        <f>' EPI - EPC - Ferramentas'!D77</f>
        <v>187</v>
      </c>
      <c r="F145" s="197">
        <f>' EPI - EPC - Ferramentas'!E77</f>
        <v>6</v>
      </c>
      <c r="G145" s="219">
        <f>' EPI - EPC - Ferramentas'!F77</f>
        <v>20</v>
      </c>
      <c r="H145" s="197">
        <f>' EPI - EPC - Ferramentas'!G77</f>
        <v>1.5583333333333333</v>
      </c>
      <c r="I145" s="199">
        <f t="shared" si="9"/>
        <v>3.6361111111111106</v>
      </c>
      <c r="O145"/>
      <c r="P145"/>
      <c r="Q145"/>
    </row>
    <row r="146" spans="2:17">
      <c r="B146" s="40"/>
      <c r="C146" s="41"/>
      <c r="D146" s="41"/>
      <c r="E146" s="41"/>
      <c r="F146" s="41"/>
      <c r="G146" s="41"/>
      <c r="H146" s="41"/>
      <c r="I146" s="88">
        <f>SUM(I124:I145)</f>
        <v>70.096249999999969</v>
      </c>
      <c r="O146"/>
      <c r="P146"/>
      <c r="Q146"/>
    </row>
    <row r="147" spans="2:17">
      <c r="F147" s="7"/>
      <c r="G147" s="4"/>
      <c r="H147" s="4"/>
      <c r="I147" s="4"/>
      <c r="O147"/>
      <c r="P147"/>
      <c r="Q147"/>
    </row>
    <row r="148" spans="2:17" ht="12.75" customHeight="1">
      <c r="B148" s="747" t="s">
        <v>14</v>
      </c>
      <c r="C148" s="749"/>
      <c r="D148" s="712" t="s">
        <v>91</v>
      </c>
      <c r="E148" s="712" t="s">
        <v>21</v>
      </c>
      <c r="F148" s="712" t="s">
        <v>209</v>
      </c>
      <c r="G148" s="712" t="s">
        <v>210</v>
      </c>
      <c r="H148" s="712" t="s">
        <v>198</v>
      </c>
      <c r="I148" s="712" t="s">
        <v>18</v>
      </c>
      <c r="J148" s="144"/>
      <c r="L148" s="2"/>
      <c r="P148"/>
      <c r="Q148"/>
    </row>
    <row r="149" spans="2:17">
      <c r="B149" s="751"/>
      <c r="C149" s="752"/>
      <c r="D149" s="746"/>
      <c r="E149" s="746"/>
      <c r="F149" s="746"/>
      <c r="G149" s="746"/>
      <c r="H149" s="746"/>
      <c r="I149" s="746"/>
      <c r="J149" s="144"/>
      <c r="O149"/>
      <c r="P149"/>
      <c r="Q149"/>
    </row>
    <row r="150" spans="2:17" ht="14.25">
      <c r="B150" s="193" t="str">
        <f>' Banco de Dados'!B55</f>
        <v>Lanches  (Desjejum)</v>
      </c>
      <c r="C150" s="220"/>
      <c r="D150" s="195">
        <f t="shared" ref="D150:D156" si="11">SUM($C$17:$C$54)+SUM($C$60:$C$65)</f>
        <v>2.3974999999999995</v>
      </c>
      <c r="E150" s="196">
        <f>' Banco de Dados'!C55</f>
        <v>1.2</v>
      </c>
      <c r="F150" s="219">
        <f>' Banco de Dados'!D55</f>
        <v>22</v>
      </c>
      <c r="G150" s="219">
        <f>F150*E150</f>
        <v>26.4</v>
      </c>
      <c r="H150" s="198" t="str">
        <f>' Banco de Dados'!E55</f>
        <v>a</v>
      </c>
      <c r="I150" s="199">
        <f t="shared" ref="I150:I156" si="12">IF(H150="a",G150*D150,0)</f>
        <v>63.293999999999983</v>
      </c>
      <c r="J150" s="147"/>
      <c r="K150" s="94"/>
      <c r="L150" s="2"/>
      <c r="P150"/>
      <c r="Q150"/>
    </row>
    <row r="151" spans="2:17" ht="14.25">
      <c r="B151" s="193" t="str">
        <f>' Banco de Dados'!B56</f>
        <v>Refeições (Almoço)</v>
      </c>
      <c r="C151" s="220"/>
      <c r="D151" s="195">
        <f t="shared" si="11"/>
        <v>2.3974999999999995</v>
      </c>
      <c r="E151" s="196">
        <f>' Banco de Dados'!C56</f>
        <v>0</v>
      </c>
      <c r="F151" s="219">
        <f>' Banco de Dados'!D56</f>
        <v>22</v>
      </c>
      <c r="G151" s="219">
        <f t="shared" ref="G151:G156" si="13">F151*E151</f>
        <v>0</v>
      </c>
      <c r="H151" s="198" t="str">
        <f>' Banco de Dados'!E56</f>
        <v>a</v>
      </c>
      <c r="I151" s="199">
        <f t="shared" si="12"/>
        <v>0</v>
      </c>
      <c r="J151" s="147"/>
      <c r="K151" s="94"/>
      <c r="L151" s="2"/>
      <c r="P151"/>
      <c r="Q151"/>
    </row>
    <row r="152" spans="2:17" ht="14.25">
      <c r="B152" s="193" t="str">
        <f>' Banco de Dados'!B57</f>
        <v>Lanches  (Tarde)</v>
      </c>
      <c r="C152" s="220"/>
      <c r="D152" s="195">
        <f t="shared" si="11"/>
        <v>2.3974999999999995</v>
      </c>
      <c r="E152" s="196">
        <f>' Banco de Dados'!C57</f>
        <v>0</v>
      </c>
      <c r="F152" s="219">
        <f>' Banco de Dados'!D57</f>
        <v>22</v>
      </c>
      <c r="G152" s="219">
        <f t="shared" si="13"/>
        <v>0</v>
      </c>
      <c r="H152" s="198" t="str">
        <f>' Banco de Dados'!E57</f>
        <v>a</v>
      </c>
      <c r="I152" s="199">
        <f t="shared" si="12"/>
        <v>0</v>
      </c>
      <c r="J152" s="147"/>
      <c r="K152" s="94"/>
      <c r="L152" s="2"/>
      <c r="P152"/>
      <c r="Q152"/>
    </row>
    <row r="153" spans="2:17" ht="14.25">
      <c r="B153" s="193" t="str">
        <f>' Banco de Dados'!B58</f>
        <v>Refeições (Jantar)</v>
      </c>
      <c r="C153" s="220"/>
      <c r="D153" s="195">
        <f t="shared" si="11"/>
        <v>2.3974999999999995</v>
      </c>
      <c r="E153" s="196">
        <f>' Banco de Dados'!C58</f>
        <v>0</v>
      </c>
      <c r="F153" s="219">
        <f>' Banco de Dados'!D58</f>
        <v>22</v>
      </c>
      <c r="G153" s="219">
        <f t="shared" si="13"/>
        <v>0</v>
      </c>
      <c r="H153" s="198" t="str">
        <f>' Banco de Dados'!E58</f>
        <v>a</v>
      </c>
      <c r="I153" s="199">
        <f t="shared" si="12"/>
        <v>0</v>
      </c>
      <c r="J153" s="147"/>
      <c r="K153" s="94"/>
      <c r="L153" s="2"/>
      <c r="P153"/>
      <c r="Q153"/>
    </row>
    <row r="154" spans="2:17" ht="14.25">
      <c r="B154" s="193" t="str">
        <f>' Banco de Dados'!B59</f>
        <v>Cesta básica</v>
      </c>
      <c r="C154" s="220"/>
      <c r="D154" s="195">
        <f t="shared" si="11"/>
        <v>2.3974999999999995</v>
      </c>
      <c r="E154" s="196">
        <f>' Banco de Dados'!C59</f>
        <v>425</v>
      </c>
      <c r="F154" s="219">
        <f>' Banco de Dados'!D59</f>
        <v>1</v>
      </c>
      <c r="G154" s="219">
        <f t="shared" si="13"/>
        <v>425</v>
      </c>
      <c r="H154" s="198" t="str">
        <f>' Banco de Dados'!E59</f>
        <v>a</v>
      </c>
      <c r="I154" s="199">
        <f t="shared" si="12"/>
        <v>1018.9374999999998</v>
      </c>
      <c r="J154" s="147"/>
      <c r="K154" s="94"/>
      <c r="L154" s="2"/>
      <c r="P154"/>
      <c r="Q154"/>
    </row>
    <row r="155" spans="2:17" ht="14.25">
      <c r="B155" s="193" t="str">
        <f>' Banco de Dados'!B60</f>
        <v>Ticket Alimentação</v>
      </c>
      <c r="C155" s="220"/>
      <c r="D155" s="195">
        <f t="shared" si="11"/>
        <v>2.3974999999999995</v>
      </c>
      <c r="E155" s="196">
        <f>' Banco de Dados'!C60</f>
        <v>0</v>
      </c>
      <c r="F155" s="219">
        <f>' Banco de Dados'!D60</f>
        <v>1</v>
      </c>
      <c r="G155" s="219">
        <f t="shared" si="13"/>
        <v>0</v>
      </c>
      <c r="H155" s="198">
        <f>' Banco de Dados'!E60</f>
        <v>0</v>
      </c>
      <c r="I155" s="199">
        <f t="shared" si="12"/>
        <v>0</v>
      </c>
      <c r="J155" s="144"/>
      <c r="K155" s="94"/>
      <c r="L155" s="2"/>
      <c r="P155"/>
      <c r="Q155"/>
    </row>
    <row r="156" spans="2:17" ht="14.25">
      <c r="B156" s="193" t="str">
        <f>' Banco de Dados'!B61</f>
        <v>Cesta básica/Natal</v>
      </c>
      <c r="C156" s="221"/>
      <c r="D156" s="195">
        <f t="shared" si="11"/>
        <v>2.3974999999999995</v>
      </c>
      <c r="E156" s="196">
        <f>' Banco de Dados'!C61</f>
        <v>0</v>
      </c>
      <c r="F156" s="219">
        <f>' Banco de Dados'!D61</f>
        <v>8.3333333333333329E-2</v>
      </c>
      <c r="G156" s="219">
        <f t="shared" si="13"/>
        <v>0</v>
      </c>
      <c r="H156" s="198">
        <f>' Banco de Dados'!E61</f>
        <v>0</v>
      </c>
      <c r="I156" s="199">
        <f t="shared" si="12"/>
        <v>0</v>
      </c>
      <c r="J156" s="144"/>
      <c r="K156" s="94"/>
      <c r="O156"/>
      <c r="P156"/>
      <c r="Q156"/>
    </row>
    <row r="157" spans="2:17">
      <c r="B157" s="40"/>
      <c r="C157" s="41"/>
      <c r="D157" s="41"/>
      <c r="E157" s="41"/>
      <c r="F157" s="41"/>
      <c r="G157" s="41"/>
      <c r="H157" s="41"/>
      <c r="I157" s="87">
        <f>SUM(I150:I156)</f>
        <v>1082.2314999999999</v>
      </c>
      <c r="J157" s="144"/>
      <c r="K157" s="94"/>
      <c r="L157" s="2"/>
      <c r="P157"/>
      <c r="Q157"/>
    </row>
    <row r="158" spans="2:17">
      <c r="F158" s="7"/>
      <c r="G158" s="4"/>
      <c r="I158" s="4"/>
      <c r="J158" s="144"/>
      <c r="O158"/>
      <c r="P158"/>
      <c r="Q158"/>
    </row>
    <row r="159" spans="2:17" ht="12.75" customHeight="1">
      <c r="B159" s="747" t="s">
        <v>25</v>
      </c>
      <c r="C159" s="749"/>
      <c r="D159" s="712" t="s">
        <v>91</v>
      </c>
      <c r="E159" s="712" t="s">
        <v>59</v>
      </c>
      <c r="F159" s="712"/>
      <c r="G159" s="712" t="s">
        <v>106</v>
      </c>
      <c r="H159" s="712" t="s">
        <v>24</v>
      </c>
      <c r="I159" s="712" t="s">
        <v>18</v>
      </c>
      <c r="J159" s="144"/>
      <c r="L159" s="2"/>
      <c r="P159"/>
      <c r="Q159"/>
    </row>
    <row r="160" spans="2:17">
      <c r="B160" s="751"/>
      <c r="C160" s="752"/>
      <c r="D160" s="746"/>
      <c r="E160" s="746"/>
      <c r="F160" s="746"/>
      <c r="G160" s="746"/>
      <c r="H160" s="746"/>
      <c r="I160" s="746"/>
      <c r="J160" s="144"/>
      <c r="K160" s="94"/>
      <c r="O160"/>
      <c r="P160"/>
      <c r="Q160"/>
    </row>
    <row r="161" spans="2:17">
      <c r="B161" s="604" t="str">
        <f>'Banco Dados Máquinas'!B3</f>
        <v>Caminhão Coletor Compactador Cap. Mín. 15 ton.</v>
      </c>
      <c r="C161" s="567"/>
      <c r="D161" s="157"/>
      <c r="E161" s="196">
        <f>'Banco Dados Máquinas'!P3</f>
        <v>14684.334999999999</v>
      </c>
      <c r="F161" s="196"/>
      <c r="G161" s="196"/>
      <c r="H161" s="568">
        <v>1</v>
      </c>
      <c r="I161" s="569">
        <f>E161*D161</f>
        <v>0</v>
      </c>
      <c r="J161" s="144"/>
      <c r="K161" s="94"/>
      <c r="O161"/>
      <c r="P161"/>
      <c r="Q161"/>
    </row>
    <row r="162" spans="2:17">
      <c r="B162" s="604" t="str">
        <f>'Banco Dados Máquinas'!B4</f>
        <v>Veículo Leve (Utilitário)</v>
      </c>
      <c r="C162" s="220"/>
      <c r="D162" s="157"/>
      <c r="E162" s="196">
        <f>'Banco Dados Máquinas'!P4</f>
        <v>3005.8217777777777</v>
      </c>
      <c r="F162" s="196"/>
      <c r="G162" s="196"/>
      <c r="H162" s="568">
        <v>1</v>
      </c>
      <c r="I162" s="569">
        <f>E162*D162</f>
        <v>0</v>
      </c>
      <c r="J162" s="144"/>
      <c r="K162" s="94"/>
      <c r="L162" s="2"/>
      <c r="P162"/>
      <c r="Q162"/>
    </row>
    <row r="163" spans="2:17">
      <c r="B163" s="604" t="str">
        <f>'Banco Dados Máquinas'!B5</f>
        <v>Veículo Leve (Utilitário Pickup tipo furgão baú)</v>
      </c>
      <c r="C163" s="220"/>
      <c r="D163" s="157"/>
      <c r="E163" s="196">
        <f>'Banco Dados Máquinas'!P5</f>
        <v>3238.2027301587309</v>
      </c>
      <c r="F163" s="196"/>
      <c r="G163" s="196"/>
      <c r="H163" s="568">
        <v>1</v>
      </c>
      <c r="I163" s="569">
        <f t="shared" ref="I163:I177" si="14">E163*D163</f>
        <v>0</v>
      </c>
      <c r="J163" s="144"/>
      <c r="K163" s="94"/>
      <c r="L163" s="2"/>
      <c r="P163"/>
      <c r="Q163"/>
    </row>
    <row r="164" spans="2:17">
      <c r="B164" s="604" t="str">
        <f>'Banco Dados Máquinas'!B6</f>
        <v>Caminhão Transbordo</v>
      </c>
      <c r="C164" s="220"/>
      <c r="D164" s="157"/>
      <c r="E164" s="196">
        <f>'Banco Dados Máquinas'!P6</f>
        <v>19529.897169312168</v>
      </c>
      <c r="F164" s="196"/>
      <c r="G164" s="196"/>
      <c r="H164" s="568">
        <v>1</v>
      </c>
      <c r="I164" s="569">
        <f t="shared" si="14"/>
        <v>0</v>
      </c>
      <c r="J164" s="144"/>
      <c r="K164" s="94"/>
      <c r="L164" s="2"/>
      <c r="P164"/>
      <c r="Q164"/>
    </row>
    <row r="165" spans="2:17">
      <c r="B165" s="604" t="str">
        <f>'Banco Dados Máquinas'!B7</f>
        <v>Caminhão Basculante 6/8 m3 (Toco)</v>
      </c>
      <c r="C165" s="220"/>
      <c r="D165" s="157"/>
      <c r="E165" s="196">
        <f>'Banco Dados Máquinas'!P7</f>
        <v>8701.7457142857129</v>
      </c>
      <c r="F165" s="196"/>
      <c r="G165" s="196"/>
      <c r="H165" s="568">
        <v>1</v>
      </c>
      <c r="I165" s="569">
        <f t="shared" si="14"/>
        <v>0</v>
      </c>
      <c r="J165" s="144"/>
      <c r="K165" s="94"/>
      <c r="L165" s="2"/>
      <c r="P165"/>
      <c r="Q165"/>
    </row>
    <row r="166" spans="2:17">
      <c r="B166" s="604" t="str">
        <f>'Banco Dados Máquinas'!B8</f>
        <v>Caminhão Basculante XXX m3 (Truck)</v>
      </c>
      <c r="C166" s="220"/>
      <c r="D166" s="157"/>
      <c r="E166" s="196">
        <f>'Banco Dados Máquinas'!P8</f>
        <v>7791.3521957671946</v>
      </c>
      <c r="F166" s="196"/>
      <c r="G166" s="196"/>
      <c r="H166" s="568">
        <v>1</v>
      </c>
      <c r="I166" s="569">
        <f t="shared" si="14"/>
        <v>0</v>
      </c>
      <c r="J166" s="144"/>
      <c r="K166" s="94"/>
      <c r="L166" s="2"/>
      <c r="P166"/>
      <c r="Q166"/>
    </row>
    <row r="167" spans="2:17">
      <c r="B167" s="604" t="str">
        <f>'Banco Dados Máquinas'!B9</f>
        <v>Pá Carregadeira</v>
      </c>
      <c r="C167" s="220"/>
      <c r="D167" s="157"/>
      <c r="E167" s="196">
        <f>'Banco Dados Máquinas'!P9</f>
        <v>8349.9654333333328</v>
      </c>
      <c r="F167" s="196"/>
      <c r="G167" s="196"/>
      <c r="H167" s="568">
        <v>1</v>
      </c>
      <c r="I167" s="569">
        <f t="shared" si="14"/>
        <v>0</v>
      </c>
      <c r="J167" s="144"/>
      <c r="K167" s="94"/>
      <c r="L167" s="2"/>
      <c r="P167"/>
      <c r="Q167"/>
    </row>
    <row r="168" spans="2:17">
      <c r="B168" s="604" t="str">
        <f>'Banco Dados Máquinas'!B10</f>
        <v>Caminhão Carroceria Leve (tipo 3/4)</v>
      </c>
      <c r="C168" s="220"/>
      <c r="D168" s="157"/>
      <c r="E168" s="196">
        <f>'Banco Dados Máquinas'!P10</f>
        <v>9800.0261375661357</v>
      </c>
      <c r="F168" s="196"/>
      <c r="G168" s="196"/>
      <c r="H168" s="568">
        <v>1</v>
      </c>
      <c r="I168" s="569">
        <f t="shared" si="14"/>
        <v>0</v>
      </c>
      <c r="J168" s="144"/>
      <c r="K168" s="94"/>
      <c r="L168" s="2"/>
      <c r="P168"/>
      <c r="Q168"/>
    </row>
    <row r="169" spans="2:17" ht="25.5">
      <c r="B169" s="604" t="str">
        <f>'Banco Dados Máquinas'!B11</f>
        <v>Caminhão leve tipo 3/4 - 02 eixos, potência 150 cv PBT 8.250 kg, dotado de varredeira de sucção, cap.  4m³</v>
      </c>
      <c r="C169" s="220"/>
      <c r="D169" s="157"/>
      <c r="E169" s="196">
        <f>'Banco Dados Máquinas'!P11</f>
        <v>18013.867666666669</v>
      </c>
      <c r="F169" s="196"/>
      <c r="G169" s="196"/>
      <c r="H169" s="568">
        <v>1</v>
      </c>
      <c r="I169" s="569">
        <f t="shared" si="14"/>
        <v>0</v>
      </c>
      <c r="J169" s="144"/>
      <c r="K169" s="94"/>
    </row>
    <row r="170" spans="2:17">
      <c r="B170" s="604" t="str">
        <f>'Banco Dados Máquinas'!B12</f>
        <v>Trator de Esteiras (tipo D7 ou similar)</v>
      </c>
      <c r="C170" s="220"/>
      <c r="D170" s="157"/>
      <c r="E170" s="196">
        <f>'Banco Dados Máquinas'!P12</f>
        <v>19143.326103703705</v>
      </c>
      <c r="F170" s="196"/>
      <c r="G170" s="196"/>
      <c r="H170" s="568">
        <v>1</v>
      </c>
      <c r="I170" s="569">
        <f t="shared" si="14"/>
        <v>0</v>
      </c>
      <c r="J170" s="144"/>
      <c r="K170" s="94"/>
    </row>
    <row r="171" spans="2:17">
      <c r="B171" s="604" t="str">
        <f>'Banco Dados Máquinas'!B13</f>
        <v>Caminhão Pipa 7.000l</v>
      </c>
      <c r="C171" s="220"/>
      <c r="D171" s="157"/>
      <c r="E171" s="196">
        <f>'Banco Dados Máquinas'!P13</f>
        <v>8024.8991851851852</v>
      </c>
      <c r="F171" s="196"/>
      <c r="G171" s="196"/>
      <c r="H171" s="568">
        <v>1</v>
      </c>
      <c r="I171" s="569">
        <f t="shared" si="14"/>
        <v>0</v>
      </c>
      <c r="J171" s="144"/>
      <c r="K171" s="94"/>
    </row>
    <row r="172" spans="2:17" ht="25.5">
      <c r="B172" s="604" t="str">
        <f>'Banco Dados Máquinas'!B14</f>
        <v>Roçadeira Manual motorização a gasolina Sthil Fs 220 ou similar</v>
      </c>
      <c r="C172" s="220"/>
      <c r="D172" s="157"/>
      <c r="E172" s="196">
        <f>'Banco Dados Máquinas'!P14</f>
        <v>767.58277595767197</v>
      </c>
      <c r="F172" s="196"/>
      <c r="G172" s="196"/>
      <c r="H172" s="568">
        <v>1</v>
      </c>
      <c r="I172" s="569">
        <f t="shared" si="14"/>
        <v>0</v>
      </c>
      <c r="J172" s="144"/>
      <c r="K172" s="94"/>
    </row>
    <row r="173" spans="2:17" ht="25.5">
      <c r="B173" s="604" t="str">
        <f>'Banco Dados Máquinas'!B15</f>
        <v xml:space="preserve">Cavalo com sistema Rollon Rolof com engate tipo julieta com duas caixas de 15 toneladas cada </v>
      </c>
      <c r="C173" s="220"/>
      <c r="D173" s="157">
        <v>1</v>
      </c>
      <c r="E173" s="196">
        <f>'Banco Dados Máquinas'!P15</f>
        <v>43852.759628851541</v>
      </c>
      <c r="F173" s="196"/>
      <c r="G173" s="196"/>
      <c r="H173" s="568">
        <v>1</v>
      </c>
      <c r="I173" s="569">
        <f t="shared" si="14"/>
        <v>43852.759628851541</v>
      </c>
      <c r="J173" s="144"/>
      <c r="K173" s="94"/>
    </row>
    <row r="174" spans="2:17">
      <c r="B174" s="604" t="str">
        <f>'Banco Dados Máquinas'!B16</f>
        <v>Caminhão adaptado com guindauto - munk de 8 ton.</v>
      </c>
      <c r="C174" s="220"/>
      <c r="D174" s="157"/>
      <c r="E174" s="196">
        <f>'Banco Dados Máquinas'!P16</f>
        <v>13134.163086611457</v>
      </c>
      <c r="F174" s="196"/>
      <c r="G174" s="196"/>
      <c r="H174" s="568">
        <v>1</v>
      </c>
      <c r="I174" s="569">
        <f t="shared" si="14"/>
        <v>0</v>
      </c>
      <c r="J174" s="144"/>
      <c r="K174" s="94"/>
    </row>
    <row r="175" spans="2:17">
      <c r="B175" s="604" t="str">
        <f>'Banco Dados Máquinas'!B17</f>
        <v>Onibus (idade mínima até 10 Anos)</v>
      </c>
      <c r="C175" s="220"/>
      <c r="D175" s="157"/>
      <c r="E175" s="196">
        <f>'Banco Dados Máquinas'!P17</f>
        <v>8473.1278769841283</v>
      </c>
      <c r="F175" s="196"/>
      <c r="G175" s="196"/>
      <c r="H175" s="568">
        <v>1</v>
      </c>
      <c r="I175" s="569">
        <f t="shared" si="14"/>
        <v>0</v>
      </c>
      <c r="J175" s="144"/>
      <c r="K175" s="94"/>
    </row>
    <row r="176" spans="2:17">
      <c r="B176" s="604" t="str">
        <f>'Banco Dados Máquinas'!B18</f>
        <v>Caminhão Adaptado com Implemento de sucção a vacuo</v>
      </c>
      <c r="C176" s="220"/>
      <c r="D176" s="157"/>
      <c r="E176" s="196">
        <f>'Banco Dados Máquinas'!P18</f>
        <v>25063.234993055561</v>
      </c>
      <c r="F176" s="196"/>
      <c r="G176" s="196"/>
      <c r="H176" s="568">
        <v>1</v>
      </c>
      <c r="I176" s="569">
        <f t="shared" si="14"/>
        <v>0</v>
      </c>
      <c r="J176" s="144"/>
      <c r="K176" s="94"/>
      <c r="L176" s="2"/>
      <c r="P176"/>
      <c r="Q176"/>
    </row>
    <row r="177" spans="2:17" ht="38.25">
      <c r="B177" s="604" t="str">
        <f>'Banco Dados Máquinas'!B19</f>
        <v>Caminhão Bau - 3/4 com potencia 150 cv - PBT 8250 quilos (baú com 4metros comprimento) com sistema de plataforma hidráulica para elevação de carga.</v>
      </c>
      <c r="C177" s="220"/>
      <c r="D177" s="157"/>
      <c r="E177" s="196">
        <f>'Banco Dados Máquinas'!P19</f>
        <v>7231.8026091269849</v>
      </c>
      <c r="F177" s="196"/>
      <c r="G177" s="196"/>
      <c r="H177" s="568">
        <v>1</v>
      </c>
      <c r="I177" s="569">
        <f t="shared" si="14"/>
        <v>0</v>
      </c>
      <c r="J177" s="144"/>
      <c r="K177" s="94"/>
      <c r="L177" s="2"/>
      <c r="P177"/>
      <c r="Q177"/>
    </row>
    <row r="178" spans="2:17" ht="51">
      <c r="B178" s="604" t="str">
        <f>'Banco Dados Máquinas'!B20</f>
        <v>Caminhão - 06 cilindros, potência mínima 250 CV - adaptado com poliguindaste duplo com braço articulado, capacidade de elevação de 9 toneladas, sapatas hidráulicas para duas caixas de 5m³.</v>
      </c>
      <c r="C178" s="220"/>
      <c r="D178" s="620"/>
      <c r="E178" s="196">
        <f>'Banco Dados Máquinas'!P20</f>
        <v>10785.145467563838</v>
      </c>
      <c r="F178" s="196"/>
      <c r="G178" s="196"/>
      <c r="H178" s="568">
        <v>1</v>
      </c>
      <c r="I178" s="569">
        <f>E178*D178</f>
        <v>0</v>
      </c>
      <c r="J178" s="144"/>
      <c r="K178" s="94"/>
      <c r="L178" s="2"/>
      <c r="P178"/>
      <c r="Q178"/>
    </row>
    <row r="179" spans="2:17" ht="63.75">
      <c r="B179" s="604" t="str">
        <f>'Banco Dados Máquinas'!B21</f>
        <v>Caixa estacionária tipo contêiner aberto na parte superior, com capacidade de 5m³ de armazenamento, construída em chapa de aço 1/8 - reforçada, solda contínua em toda caixa pelo processo MAG; eixos de fixação dos olhais em aço 4x3/8</v>
      </c>
      <c r="C179" s="220"/>
      <c r="D179" s="620"/>
      <c r="E179" s="196">
        <f>'Banco Dados Máquinas'!P21</f>
        <v>122.67708333333333</v>
      </c>
      <c r="F179" s="196"/>
      <c r="G179" s="196"/>
      <c r="H179" s="568">
        <v>1</v>
      </c>
      <c r="I179" s="569">
        <f>E179*D179</f>
        <v>0</v>
      </c>
      <c r="J179" s="144"/>
      <c r="K179" s="94"/>
      <c r="L179" s="2"/>
      <c r="P179"/>
      <c r="Q179"/>
    </row>
    <row r="180" spans="2:17">
      <c r="B180" s="73"/>
      <c r="C180" s="41"/>
      <c r="D180" s="135">
        <f>SUM(D161:D177)</f>
        <v>1</v>
      </c>
      <c r="E180" s="41"/>
      <c r="F180" s="41"/>
      <c r="G180" s="41"/>
      <c r="H180" s="42"/>
      <c r="I180" s="87">
        <f>SUM(I161:I179)</f>
        <v>43852.759628851541</v>
      </c>
      <c r="J180" s="144"/>
      <c r="K180" s="94"/>
      <c r="L180" s="2"/>
      <c r="P180"/>
      <c r="Q180"/>
    </row>
    <row r="181" spans="2:17">
      <c r="F181" s="7"/>
      <c r="G181" s="4"/>
      <c r="H181" s="4"/>
      <c r="I181" s="4"/>
      <c r="J181" s="144"/>
      <c r="L181" s="2"/>
      <c r="P181"/>
      <c r="Q181"/>
    </row>
    <row r="182" spans="2:17" ht="12.75" customHeight="1">
      <c r="B182" s="747" t="s">
        <v>31</v>
      </c>
      <c r="C182" s="749"/>
      <c r="D182" s="712" t="s">
        <v>91</v>
      </c>
      <c r="E182" s="712" t="s">
        <v>239</v>
      </c>
      <c r="F182" s="712" t="s">
        <v>209</v>
      </c>
      <c r="G182" s="712"/>
      <c r="H182" s="712"/>
      <c r="I182" s="749" t="s">
        <v>23</v>
      </c>
      <c r="K182" s="71"/>
      <c r="O182"/>
      <c r="P182"/>
      <c r="Q182"/>
    </row>
    <row r="183" spans="2:17" ht="13.5" thickBot="1">
      <c r="B183" s="748"/>
      <c r="C183" s="750"/>
      <c r="D183" s="713"/>
      <c r="E183" s="713"/>
      <c r="F183" s="746"/>
      <c r="G183" s="713"/>
      <c r="H183" s="713"/>
      <c r="I183" s="750"/>
      <c r="K183" s="94"/>
      <c r="L183" s="2"/>
      <c r="P183"/>
      <c r="Q183"/>
    </row>
    <row r="184" spans="2:17" ht="14.25">
      <c r="B184" s="316" t="str">
        <f>' Banco de Dados'!B77</f>
        <v>Exames (periódicos/admissionais/demissionais)</v>
      </c>
      <c r="C184" s="582"/>
      <c r="D184" s="570">
        <f t="shared" ref="D184:D191" si="15">SUM($C$19:$C$54)+SUM($C$60:$C$65)</f>
        <v>2.3974999999999995</v>
      </c>
      <c r="E184" s="571">
        <f>' Banco de Dados'!C77</f>
        <v>15</v>
      </c>
      <c r="F184" s="586">
        <f>' Banco de Dados'!D77</f>
        <v>0.16666666666666666</v>
      </c>
      <c r="G184" s="573"/>
      <c r="H184" s="573"/>
      <c r="I184" s="572">
        <f t="shared" ref="I184:I187" si="16">F184*E184*D184</f>
        <v>5.9937499999999986</v>
      </c>
      <c r="K184" s="94"/>
      <c r="O184"/>
      <c r="P184"/>
      <c r="Q184"/>
    </row>
    <row r="185" spans="2:17" ht="14.25">
      <c r="B185" s="317" t="str">
        <f>' Banco de Dados'!B78</f>
        <v>Plano de Saúde</v>
      </c>
      <c r="C185" s="583"/>
      <c r="D185" s="575">
        <f t="shared" si="15"/>
        <v>2.3974999999999995</v>
      </c>
      <c r="E185" s="575">
        <f>' Banco de Dados'!C78</f>
        <v>92</v>
      </c>
      <c r="F185" s="587">
        <f>' Banco de Dados'!D78</f>
        <v>1</v>
      </c>
      <c r="G185" s="577"/>
      <c r="H185" s="577"/>
      <c r="I185" s="576">
        <f t="shared" si="16"/>
        <v>220.56999999999996</v>
      </c>
      <c r="K185" s="94"/>
      <c r="O185"/>
      <c r="P185"/>
      <c r="Q185"/>
    </row>
    <row r="186" spans="2:17" ht="14.25">
      <c r="B186" s="317" t="str">
        <f>' Banco de Dados'!B79</f>
        <v>Seguro de Vida</v>
      </c>
      <c r="C186" s="583"/>
      <c r="D186" s="574">
        <f t="shared" si="15"/>
        <v>2.3974999999999995</v>
      </c>
      <c r="E186" s="575">
        <f>' Banco de Dados'!C79</f>
        <v>2.5</v>
      </c>
      <c r="F186" s="587">
        <f>' Banco de Dados'!D79</f>
        <v>1</v>
      </c>
      <c r="G186" s="577"/>
      <c r="H186" s="577"/>
      <c r="I186" s="576">
        <f t="shared" si="16"/>
        <v>5.9937499999999986</v>
      </c>
      <c r="K186" s="94"/>
      <c r="O186"/>
      <c r="P186"/>
      <c r="Q186"/>
    </row>
    <row r="187" spans="2:17" ht="14.25">
      <c r="B187" s="317" t="str">
        <f>' Banco de Dados'!B80</f>
        <v>Vale Transporte</v>
      </c>
      <c r="C187" s="583"/>
      <c r="D187" s="574">
        <f t="shared" si="15"/>
        <v>2.3974999999999995</v>
      </c>
      <c r="E187" s="575">
        <f>' Banco de Dados'!C80</f>
        <v>2.25</v>
      </c>
      <c r="F187" s="587">
        <f>' Banco de Dados'!D80</f>
        <v>44</v>
      </c>
      <c r="G187" s="577"/>
      <c r="H187" s="577"/>
      <c r="I187" s="576">
        <f t="shared" si="16"/>
        <v>237.35249999999996</v>
      </c>
      <c r="K187" s="94"/>
      <c r="O187"/>
      <c r="P187"/>
      <c r="Q187"/>
    </row>
    <row r="188" spans="2:17" ht="14.25">
      <c r="B188" s="317" t="str">
        <f>' Banco de Dados'!B81</f>
        <v>Destinação (Aterro Sanitário Licenciado)</v>
      </c>
      <c r="C188" s="583"/>
      <c r="D188" s="574"/>
      <c r="E188" s="575">
        <f>' Banco de Dados'!C81</f>
        <v>70</v>
      </c>
      <c r="F188" s="587">
        <f>' Banco de Dados'!D81</f>
        <v>0</v>
      </c>
      <c r="G188" s="577"/>
      <c r="H188" s="616"/>
      <c r="I188" s="199">
        <f>IF(H188="a",E188*C13,0)</f>
        <v>0</v>
      </c>
      <c r="J188" s="94"/>
      <c r="K188" s="94"/>
      <c r="O188"/>
      <c r="P188"/>
      <c r="Q188"/>
    </row>
    <row r="189" spans="2:17" ht="14.25">
      <c r="B189" s="317" t="str">
        <f>' Banco de Dados'!B82</f>
        <v>Destinação (RSS)</v>
      </c>
      <c r="C189" s="583"/>
      <c r="D189" s="574"/>
      <c r="E189" s="575">
        <f>' Banco de Dados'!C82</f>
        <v>2100</v>
      </c>
      <c r="F189" s="587">
        <f>' Banco de Dados'!D82</f>
        <v>0</v>
      </c>
      <c r="G189" s="577"/>
      <c r="H189" s="616"/>
      <c r="I189" s="199">
        <f>IF(H189="a",E189*C13,0)</f>
        <v>0</v>
      </c>
      <c r="J189" s="94"/>
      <c r="K189" s="94"/>
      <c r="O189"/>
      <c r="P189"/>
      <c r="Q189"/>
    </row>
    <row r="190" spans="2:17" ht="14.25">
      <c r="B190" s="317" t="str">
        <f>' Banco de Dados'!B83</f>
        <v>Cal para Caião</v>
      </c>
      <c r="C190" s="583"/>
      <c r="D190" s="574"/>
      <c r="E190" s="575">
        <f>' Banco de Dados'!C83</f>
        <v>1.1399999999999999</v>
      </c>
      <c r="F190" s="587">
        <f>' Banco de Dados'!D83</f>
        <v>0</v>
      </c>
      <c r="G190" s="577"/>
      <c r="H190" s="616"/>
      <c r="I190" s="199">
        <f>IF(H190="a",E190*C14,0)</f>
        <v>0</v>
      </c>
      <c r="J190" s="94"/>
      <c r="K190" s="94"/>
      <c r="O190"/>
      <c r="P190"/>
      <c r="Q190"/>
    </row>
    <row r="191" spans="2:17" ht="13.5" thickBot="1">
      <c r="B191" s="318" t="str">
        <f>' Banco de Dados'!B84</f>
        <v>Contribuição Patronal (Sindilimpe)</v>
      </c>
      <c r="C191" s="584"/>
      <c r="D191" s="578">
        <f t="shared" si="15"/>
        <v>2.3974999999999995</v>
      </c>
      <c r="E191" s="579">
        <f>' Banco de Dados'!C84</f>
        <v>2.5000000000000001E-3</v>
      </c>
      <c r="F191" s="588">
        <f>' Banco de Dados'!D84</f>
        <v>1</v>
      </c>
      <c r="G191" s="581"/>
      <c r="H191" s="581"/>
      <c r="I191" s="580">
        <f>E191*D191</f>
        <v>5.9937499999999991E-3</v>
      </c>
      <c r="K191" s="156"/>
      <c r="O191"/>
      <c r="P191"/>
      <c r="Q191"/>
    </row>
    <row r="192" spans="2:17">
      <c r="B192" s="294"/>
      <c r="C192" s="296"/>
      <c r="D192" s="296"/>
      <c r="E192" s="296"/>
      <c r="F192" s="296"/>
      <c r="G192" s="315"/>
      <c r="H192" s="296"/>
      <c r="I192" s="297">
        <f>SUM(I184:I191)</f>
        <v>469.91599374999998</v>
      </c>
      <c r="K192" s="156"/>
      <c r="L192" s="2"/>
      <c r="P192"/>
      <c r="Q192"/>
    </row>
    <row r="193" spans="2:17" ht="8.25" customHeight="1">
      <c r="O193"/>
      <c r="P193"/>
      <c r="Q193"/>
    </row>
    <row r="194" spans="2:17" ht="15" customHeight="1">
      <c r="B194" s="40" t="s">
        <v>27</v>
      </c>
      <c r="C194" s="41"/>
      <c r="D194" s="41"/>
      <c r="E194" s="41"/>
      <c r="F194" s="41"/>
      <c r="G194" s="41"/>
      <c r="H194" s="41"/>
      <c r="I194" s="138">
        <f>I55+I66+I97+I120+I157+I180+I192+I146</f>
        <v>53233.939663840654</v>
      </c>
      <c r="K194" s="145"/>
      <c r="O194"/>
      <c r="P194"/>
      <c r="Q194"/>
    </row>
    <row r="195" spans="2:17" ht="6.75" customHeight="1">
      <c r="B195" s="8"/>
      <c r="C195" s="9"/>
      <c r="D195" s="9"/>
      <c r="E195" s="10"/>
      <c r="F195" s="10"/>
      <c r="G195" s="10"/>
      <c r="H195" s="11"/>
      <c r="I195" s="12"/>
      <c r="K195" s="2"/>
      <c r="L195" s="2"/>
      <c r="P195"/>
      <c r="Q195"/>
    </row>
    <row r="196" spans="2:17" ht="15" customHeight="1">
      <c r="B196" s="40" t="s">
        <v>17</v>
      </c>
      <c r="C196" s="41"/>
      <c r="D196" s="41"/>
      <c r="E196" s="41"/>
      <c r="F196" s="41"/>
      <c r="G196" s="41"/>
      <c r="H196" s="92">
        <f>' Banco de Dados'!C89</f>
        <v>7.0000000000000007E-2</v>
      </c>
      <c r="I196" s="43">
        <f>H196*I212</f>
        <v>5030.4765058437897</v>
      </c>
      <c r="K196" s="145"/>
      <c r="L196" s="2"/>
      <c r="P196"/>
      <c r="Q196"/>
    </row>
    <row r="197" spans="2:17" ht="8.25" customHeight="1">
      <c r="B197" s="8"/>
      <c r="C197" s="9"/>
      <c r="D197" s="9"/>
      <c r="E197" s="10"/>
      <c r="F197" s="10"/>
      <c r="G197" s="10"/>
      <c r="H197" s="11"/>
      <c r="I197" s="12"/>
      <c r="K197" s="2"/>
      <c r="L197" s="2"/>
      <c r="P197"/>
      <c r="Q197"/>
    </row>
    <row r="198" spans="2:17" ht="15" customHeight="1">
      <c r="B198" s="40" t="s">
        <v>40</v>
      </c>
      <c r="C198" s="41"/>
      <c r="D198" s="41"/>
      <c r="E198" s="41"/>
      <c r="F198" s="41"/>
      <c r="G198" s="41"/>
      <c r="H198" s="89">
        <f>' Banco de Dados'!C90</f>
        <v>6.0999999999999999E-2</v>
      </c>
      <c r="I198" s="43">
        <f>H198*I212</f>
        <v>4383.7009550924449</v>
      </c>
      <c r="K198" s="145"/>
      <c r="O198"/>
      <c r="P198"/>
      <c r="Q198"/>
    </row>
    <row r="199" spans="2:17" ht="12" customHeight="1">
      <c r="B199" s="8"/>
      <c r="C199" s="9"/>
      <c r="D199" s="9"/>
      <c r="E199" s="10"/>
      <c r="F199" s="10"/>
      <c r="G199" s="10"/>
      <c r="H199" s="11"/>
      <c r="I199" s="12"/>
      <c r="K199" s="2"/>
      <c r="L199" s="2"/>
      <c r="P199"/>
      <c r="Q199"/>
    </row>
    <row r="200" spans="2:17" ht="15" customHeight="1">
      <c r="B200" s="48"/>
      <c r="C200" s="49"/>
      <c r="D200" s="49"/>
      <c r="E200" s="739" t="s">
        <v>35</v>
      </c>
      <c r="F200" s="740"/>
      <c r="G200" s="54"/>
      <c r="H200" s="55" t="s">
        <v>10</v>
      </c>
      <c r="I200" s="56" t="s">
        <v>23</v>
      </c>
      <c r="K200" s="2"/>
      <c r="L200" s="2"/>
      <c r="P200"/>
      <c r="Q200"/>
    </row>
    <row r="201" spans="2:17" ht="15" customHeight="1">
      <c r="B201" s="50"/>
      <c r="C201" s="39"/>
      <c r="D201" s="39"/>
      <c r="E201" s="66" t="s">
        <v>33</v>
      </c>
      <c r="F201" s="24"/>
      <c r="G201" s="24"/>
      <c r="H201" s="47">
        <f>' Banco de Dados'!C91</f>
        <v>0.25</v>
      </c>
      <c r="I201" s="57">
        <f>H201*I198</f>
        <v>1095.9252387731112</v>
      </c>
      <c r="K201" s="2"/>
      <c r="L201" s="2"/>
      <c r="P201"/>
      <c r="Q201"/>
    </row>
    <row r="202" spans="2:17" ht="15" customHeight="1">
      <c r="B202" s="50"/>
      <c r="C202" s="39"/>
      <c r="D202" s="39"/>
      <c r="E202" s="66" t="s">
        <v>34</v>
      </c>
      <c r="F202" s="24"/>
      <c r="G202" s="24"/>
      <c r="H202" s="47">
        <f>' Banco de Dados'!C92</f>
        <v>0.09</v>
      </c>
      <c r="I202" s="57">
        <f>H202*I198</f>
        <v>394.53308595832004</v>
      </c>
      <c r="K202" s="2"/>
      <c r="L202" s="2"/>
      <c r="P202"/>
      <c r="Q202"/>
    </row>
    <row r="203" spans="2:17" ht="15" customHeight="1">
      <c r="B203" s="50"/>
      <c r="C203" s="39"/>
      <c r="D203" s="39"/>
      <c r="E203" s="68"/>
      <c r="F203" s="60"/>
      <c r="G203" s="60"/>
      <c r="H203" s="61" t="s">
        <v>22</v>
      </c>
      <c r="I203" s="91">
        <f>SUM(I201:I202)</f>
        <v>1490.4583247314313</v>
      </c>
      <c r="K203" s="2"/>
      <c r="L203" s="2"/>
      <c r="P203"/>
      <c r="Q203"/>
    </row>
    <row r="204" spans="2:17" ht="15" customHeight="1">
      <c r="B204" s="51"/>
      <c r="C204" s="44"/>
      <c r="D204" s="9"/>
      <c r="E204" s="67"/>
      <c r="F204" s="10"/>
      <c r="G204" s="10"/>
      <c r="H204" s="11"/>
      <c r="I204" s="59"/>
      <c r="K204" s="2"/>
      <c r="L204" s="2"/>
      <c r="P204"/>
      <c r="Q204"/>
    </row>
    <row r="205" spans="2:17" ht="15" customHeight="1">
      <c r="B205" s="50"/>
      <c r="C205" s="39"/>
      <c r="D205" s="39"/>
      <c r="E205" s="741" t="s">
        <v>28</v>
      </c>
      <c r="F205" s="742"/>
      <c r="G205" s="60"/>
      <c r="H205" s="61" t="s">
        <v>10</v>
      </c>
      <c r="I205" s="58" t="s">
        <v>23</v>
      </c>
      <c r="K205" s="2"/>
      <c r="O205"/>
      <c r="P205"/>
      <c r="Q205"/>
    </row>
    <row r="206" spans="2:17" ht="15" customHeight="1">
      <c r="B206" s="50"/>
      <c r="C206" s="39"/>
      <c r="D206" s="39"/>
      <c r="E206" s="66" t="s">
        <v>16</v>
      </c>
      <c r="F206" s="24"/>
      <c r="G206" s="24"/>
      <c r="H206" s="62">
        <f>' Banco de Dados'!C93</f>
        <v>1.0800000000000001E-2</v>
      </c>
      <c r="I206" s="57">
        <f>H206*I212</f>
        <v>776.13066090161328</v>
      </c>
      <c r="K206" s="2"/>
      <c r="L206" s="2"/>
      <c r="P206"/>
      <c r="Q206"/>
    </row>
    <row r="207" spans="2:17" ht="15" customHeight="1">
      <c r="B207" s="50"/>
      <c r="C207" s="39"/>
      <c r="D207" s="39"/>
      <c r="E207" s="66" t="s">
        <v>15</v>
      </c>
      <c r="F207" s="24"/>
      <c r="G207" s="24"/>
      <c r="H207" s="62">
        <f>' Banco de Dados'!C94</f>
        <v>4.6699999999999998E-2</v>
      </c>
      <c r="I207" s="57">
        <f>H207*I212</f>
        <v>3356.0464688986422</v>
      </c>
      <c r="K207" s="2"/>
      <c r="O207"/>
      <c r="P207"/>
      <c r="Q207"/>
    </row>
    <row r="208" spans="2:17" ht="15">
      <c r="B208" s="52"/>
      <c r="C208" s="53"/>
      <c r="D208" s="53"/>
      <c r="E208" s="69" t="s">
        <v>29</v>
      </c>
      <c r="F208" s="63"/>
      <c r="G208" s="63"/>
      <c r="H208" s="64">
        <f>' Banco de Dados'!C95</f>
        <v>0.05</v>
      </c>
      <c r="I208" s="65">
        <f>H208*I212</f>
        <v>3593.1975041741352</v>
      </c>
      <c r="K208" s="2"/>
      <c r="L208" s="2"/>
      <c r="P208"/>
      <c r="Q208"/>
    </row>
    <row r="209" spans="2:17" ht="7.5" customHeight="1">
      <c r="B209" s="8"/>
      <c r="C209" s="9"/>
      <c r="D209" s="9"/>
      <c r="E209" s="10"/>
      <c r="F209" s="10"/>
      <c r="G209" s="10"/>
      <c r="H209" s="11"/>
      <c r="I209" s="12"/>
      <c r="K209" s="3"/>
      <c r="L209" s="2"/>
      <c r="P209"/>
      <c r="Q209"/>
    </row>
    <row r="210" spans="2:17" ht="19.5" customHeight="1">
      <c r="B210" s="45"/>
      <c r="C210" s="46"/>
      <c r="D210" s="46"/>
      <c r="E210" s="46"/>
      <c r="F210" s="46"/>
      <c r="G210" s="46"/>
      <c r="H210" s="46" t="s">
        <v>22</v>
      </c>
      <c r="I210" s="90">
        <f>SUM(I206:I208)</f>
        <v>7725.3746339743902</v>
      </c>
      <c r="K210" s="2"/>
      <c r="O210"/>
      <c r="P210"/>
      <c r="Q210"/>
    </row>
    <row r="211" spans="2:17" ht="7.5" customHeight="1">
      <c r="B211" s="8"/>
      <c r="C211" s="9"/>
      <c r="D211" s="9"/>
      <c r="E211" s="10"/>
      <c r="F211" s="10"/>
      <c r="G211" s="10"/>
      <c r="H211" s="11"/>
      <c r="I211" s="12"/>
      <c r="K211" s="3"/>
      <c r="L211" s="2"/>
      <c r="P211"/>
      <c r="Q211"/>
    </row>
    <row r="212" spans="2:17" ht="19.5" customHeight="1">
      <c r="B212" s="45" t="s">
        <v>30</v>
      </c>
      <c r="C212" s="46"/>
      <c r="D212" s="46"/>
      <c r="E212" s="46"/>
      <c r="F212" s="46"/>
      <c r="G212" s="46"/>
      <c r="H212" s="46"/>
      <c r="I212" s="43">
        <f>+I194/(1-(' Banco de Dados'!C89+' Banco de Dados'!C90+' Banco de Dados'!C91*' Banco de Dados'!C90+' Banco de Dados'!C92*' Banco de Dados'!C90+' Banco de Dados'!C93+' Banco de Dados'!C94+' Banco de Dados'!C95))</f>
        <v>71863.950083482705</v>
      </c>
      <c r="K212" s="145"/>
      <c r="O212"/>
      <c r="P212"/>
      <c r="Q212"/>
    </row>
    <row r="213" spans="2:17">
      <c r="I213" s="5"/>
      <c r="L213" s="2"/>
      <c r="P213"/>
      <c r="Q213"/>
    </row>
    <row r="214" spans="2:17" ht="18.75">
      <c r="C214" s="743" t="s">
        <v>368</v>
      </c>
      <c r="D214" s="743"/>
      <c r="E214" s="743"/>
      <c r="F214" s="743"/>
      <c r="G214" s="743"/>
      <c r="H214" s="743"/>
      <c r="I214" s="743"/>
      <c r="L214" s="2"/>
      <c r="P214"/>
      <c r="Q214"/>
    </row>
    <row r="215" spans="2:17" ht="18.75">
      <c r="B215" s="591"/>
      <c r="C215" s="70" t="s">
        <v>102</v>
      </c>
      <c r="D215" s="70"/>
      <c r="E215" s="744" t="s">
        <v>104</v>
      </c>
      <c r="F215" s="744"/>
      <c r="G215" s="70"/>
      <c r="H215" s="745">
        <f>H216*12</f>
        <v>862367.4010017924</v>
      </c>
      <c r="I215" s="745"/>
      <c r="O215"/>
      <c r="P215"/>
      <c r="Q215"/>
    </row>
    <row r="216" spans="2:17" ht="18.75">
      <c r="B216" s="591"/>
      <c r="C216" s="70" t="s">
        <v>102</v>
      </c>
      <c r="D216" s="70"/>
      <c r="E216" s="744" t="s">
        <v>103</v>
      </c>
      <c r="F216" s="744"/>
      <c r="G216" s="70"/>
      <c r="H216" s="745">
        <f>I212</f>
        <v>71863.950083482705</v>
      </c>
      <c r="I216" s="745"/>
      <c r="L216" s="2"/>
      <c r="P216"/>
      <c r="Q216"/>
    </row>
    <row r="217" spans="2:17" ht="18.75">
      <c r="B217" s="591"/>
      <c r="C217" s="70" t="s">
        <v>102</v>
      </c>
      <c r="D217" s="70"/>
      <c r="E217" s="744" t="s">
        <v>366</v>
      </c>
      <c r="F217" s="744"/>
      <c r="G217" s="70"/>
      <c r="H217" s="745">
        <f>H216/C13</f>
        <v>3266.5431856128503</v>
      </c>
      <c r="I217" s="745"/>
      <c r="K217" s="94"/>
      <c r="O217"/>
      <c r="P217"/>
      <c r="Q217"/>
    </row>
    <row r="218" spans="2:17" ht="18.75">
      <c r="B218" s="591"/>
      <c r="C218" s="70" t="s">
        <v>102</v>
      </c>
      <c r="D218" s="70"/>
      <c r="E218" s="744" t="s">
        <v>367</v>
      </c>
      <c r="F218" s="744"/>
      <c r="G218" s="70"/>
      <c r="H218" s="745">
        <f>H217/8</f>
        <v>408.31789820160628</v>
      </c>
      <c r="I218" s="745"/>
      <c r="K218" s="94"/>
      <c r="L218" s="2"/>
      <c r="P218"/>
      <c r="Q218"/>
    </row>
    <row r="219" spans="2:17">
      <c r="O219"/>
      <c r="P219"/>
      <c r="Q219"/>
    </row>
    <row r="220" spans="2:17" ht="18.75">
      <c r="E220" s="593" t="s">
        <v>369</v>
      </c>
      <c r="F220" s="743" t="s">
        <v>107</v>
      </c>
      <c r="G220" s="743"/>
      <c r="H220" s="743"/>
      <c r="I220" s="593" t="s">
        <v>370</v>
      </c>
      <c r="L220" s="2"/>
      <c r="P220"/>
      <c r="Q220"/>
    </row>
    <row r="221" spans="2:17" ht="18.75">
      <c r="E221" s="592">
        <v>45</v>
      </c>
      <c r="F221" s="738" t="str">
        <f>CONCATENATE(I224,"/","dia")</f>
        <v>ton/dia</v>
      </c>
      <c r="G221" s="738"/>
      <c r="H221" s="738"/>
      <c r="I221" s="594">
        <f>H217/E221</f>
        <v>72.58984856917445</v>
      </c>
      <c r="O221"/>
      <c r="P221"/>
      <c r="Q221"/>
    </row>
    <row r="222" spans="2:17">
      <c r="E222" s="617"/>
      <c r="O222"/>
      <c r="P222"/>
      <c r="Q222"/>
    </row>
    <row r="223" spans="2:17" ht="18.75">
      <c r="E223" s="617"/>
      <c r="H223" s="593" t="s">
        <v>365</v>
      </c>
      <c r="I223" s="593" t="s">
        <v>107</v>
      </c>
      <c r="O223"/>
      <c r="P223"/>
      <c r="Q223"/>
    </row>
    <row r="224" spans="2:17" ht="18.75">
      <c r="H224" s="594">
        <f>I221</f>
        <v>72.58984856917445</v>
      </c>
      <c r="I224" s="594" t="str">
        <f>+'Planilha Básica - Lixo'!D12</f>
        <v>ton</v>
      </c>
      <c r="O224"/>
      <c r="P224"/>
      <c r="Q224"/>
    </row>
    <row r="225" spans="4:17">
      <c r="D225" s="662"/>
      <c r="O225"/>
      <c r="P225"/>
      <c r="Q225"/>
    </row>
    <row r="226" spans="4:17">
      <c r="G226" s="753"/>
      <c r="H226" s="753"/>
      <c r="I226" s="596"/>
      <c r="O226"/>
      <c r="P226"/>
      <c r="Q226"/>
    </row>
    <row r="227" spans="4:17">
      <c r="O227"/>
      <c r="P227"/>
      <c r="Q227"/>
    </row>
    <row r="228" spans="4:17">
      <c r="O228"/>
      <c r="P228"/>
      <c r="Q228"/>
    </row>
    <row r="229" spans="4:17">
      <c r="O229"/>
      <c r="P229"/>
      <c r="Q229"/>
    </row>
    <row r="230" spans="4:17">
      <c r="O230"/>
      <c r="P230"/>
      <c r="Q230"/>
    </row>
    <row r="231" spans="4:17">
      <c r="O231"/>
      <c r="P231"/>
      <c r="Q231"/>
    </row>
    <row r="232" spans="4:17">
      <c r="O232"/>
      <c r="P232"/>
      <c r="Q232"/>
    </row>
    <row r="233" spans="4:17">
      <c r="O233"/>
      <c r="P233"/>
      <c r="Q233"/>
    </row>
    <row r="234" spans="4:17">
      <c r="O234"/>
      <c r="P234"/>
      <c r="Q234"/>
    </row>
    <row r="235" spans="4:17">
      <c r="O235"/>
      <c r="P235"/>
      <c r="Q235"/>
    </row>
    <row r="236" spans="4:17">
      <c r="O236"/>
      <c r="P236"/>
      <c r="Q236"/>
    </row>
    <row r="237" spans="4:17">
      <c r="O237"/>
      <c r="P237"/>
      <c r="Q237"/>
    </row>
    <row r="238" spans="4:17">
      <c r="O238"/>
      <c r="P238"/>
      <c r="Q238"/>
    </row>
    <row r="239" spans="4:17">
      <c r="O239"/>
      <c r="P239"/>
      <c r="Q239"/>
    </row>
    <row r="240" spans="4:17">
      <c r="O240"/>
      <c r="P240"/>
      <c r="Q240"/>
    </row>
    <row r="241" spans="15:17">
      <c r="O241"/>
      <c r="P241"/>
      <c r="Q241"/>
    </row>
    <row r="242" spans="15:17">
      <c r="O242"/>
      <c r="P242"/>
      <c r="Q242"/>
    </row>
    <row r="243" spans="15:17">
      <c r="O243"/>
      <c r="P243"/>
      <c r="Q243"/>
    </row>
    <row r="244" spans="15:17">
      <c r="O244"/>
      <c r="P244"/>
      <c r="Q244"/>
    </row>
    <row r="245" spans="15:17">
      <c r="O245"/>
      <c r="P245"/>
      <c r="Q245"/>
    </row>
    <row r="246" spans="15:17">
      <c r="O246"/>
      <c r="P246"/>
      <c r="Q246"/>
    </row>
    <row r="247" spans="15:17">
      <c r="O247"/>
      <c r="P247"/>
      <c r="Q247"/>
    </row>
    <row r="248" spans="15:17">
      <c r="O248"/>
      <c r="P248"/>
      <c r="Q248"/>
    </row>
    <row r="249" spans="15:17">
      <c r="O249"/>
      <c r="P249"/>
      <c r="Q249"/>
    </row>
    <row r="250" spans="15:17">
      <c r="O250"/>
      <c r="P250"/>
      <c r="Q250"/>
    </row>
    <row r="251" spans="15:17">
      <c r="O251"/>
      <c r="P251"/>
      <c r="Q251"/>
    </row>
    <row r="252" spans="15:17">
      <c r="O252"/>
      <c r="P252"/>
      <c r="Q252"/>
    </row>
    <row r="253" spans="15:17">
      <c r="O253"/>
      <c r="P253"/>
      <c r="Q253"/>
    </row>
    <row r="254" spans="15:17">
      <c r="O254"/>
      <c r="P254"/>
      <c r="Q254"/>
    </row>
    <row r="255" spans="15:17">
      <c r="O255"/>
      <c r="P255"/>
      <c r="Q255"/>
    </row>
    <row r="256" spans="15:17">
      <c r="O256"/>
      <c r="P256"/>
      <c r="Q256"/>
    </row>
    <row r="257" spans="15:17">
      <c r="O257"/>
      <c r="P257"/>
      <c r="Q257"/>
    </row>
    <row r="258" spans="15:17">
      <c r="O258"/>
      <c r="P258"/>
      <c r="Q258"/>
    </row>
    <row r="259" spans="15:17">
      <c r="O259"/>
      <c r="P259"/>
      <c r="Q259"/>
    </row>
    <row r="260" spans="15:17">
      <c r="O260"/>
      <c r="P260"/>
      <c r="Q260"/>
    </row>
    <row r="261" spans="15:17">
      <c r="O261"/>
      <c r="P261"/>
      <c r="Q261"/>
    </row>
    <row r="262" spans="15:17">
      <c r="O262"/>
      <c r="P262"/>
      <c r="Q262"/>
    </row>
    <row r="263" spans="15:17">
      <c r="O263"/>
      <c r="P263"/>
      <c r="Q263"/>
    </row>
    <row r="264" spans="15:17">
      <c r="O264"/>
      <c r="P264"/>
      <c r="Q264"/>
    </row>
    <row r="265" spans="15:17">
      <c r="O265"/>
      <c r="P265"/>
      <c r="Q265"/>
    </row>
    <row r="266" spans="15:17">
      <c r="O266"/>
      <c r="P266"/>
      <c r="Q266"/>
    </row>
    <row r="267" spans="15:17">
      <c r="O267"/>
      <c r="P267"/>
      <c r="Q267"/>
    </row>
    <row r="268" spans="15:17">
      <c r="O268"/>
      <c r="P268"/>
      <c r="Q268"/>
    </row>
    <row r="269" spans="15:17">
      <c r="O269"/>
      <c r="P269"/>
      <c r="Q269"/>
    </row>
    <row r="270" spans="15:17">
      <c r="O270"/>
      <c r="P270"/>
      <c r="Q270"/>
    </row>
    <row r="271" spans="15:17">
      <c r="O271"/>
      <c r="P271"/>
      <c r="Q271"/>
    </row>
    <row r="272" spans="15:17">
      <c r="O272"/>
      <c r="P272"/>
      <c r="Q272"/>
    </row>
    <row r="273" spans="15:17">
      <c r="O273"/>
      <c r="P273"/>
      <c r="Q273"/>
    </row>
    <row r="274" spans="15:17">
      <c r="O274"/>
      <c r="P274"/>
      <c r="Q274"/>
    </row>
    <row r="275" spans="15:17">
      <c r="O275"/>
      <c r="P275"/>
      <c r="Q275"/>
    </row>
    <row r="276" spans="15:17">
      <c r="O276"/>
      <c r="P276"/>
      <c r="Q276"/>
    </row>
    <row r="277" spans="15:17">
      <c r="O277"/>
      <c r="P277"/>
      <c r="Q277"/>
    </row>
    <row r="278" spans="15:17">
      <c r="O278"/>
      <c r="P278"/>
      <c r="Q278"/>
    </row>
    <row r="279" spans="15:17">
      <c r="O279"/>
      <c r="P279"/>
      <c r="Q279"/>
    </row>
    <row r="280" spans="15:17">
      <c r="O280"/>
      <c r="P280"/>
      <c r="Q280"/>
    </row>
    <row r="281" spans="15:17">
      <c r="O281"/>
      <c r="P281"/>
      <c r="Q281"/>
    </row>
    <row r="282" spans="15:17">
      <c r="O282"/>
      <c r="P282"/>
      <c r="Q282"/>
    </row>
    <row r="283" spans="15:17">
      <c r="O283"/>
      <c r="P283"/>
      <c r="Q283"/>
    </row>
    <row r="284" spans="15:17">
      <c r="O284"/>
      <c r="P284"/>
      <c r="Q284"/>
    </row>
    <row r="285" spans="15:17">
      <c r="O285"/>
      <c r="P285"/>
      <c r="Q285"/>
    </row>
    <row r="286" spans="15:17">
      <c r="O286"/>
      <c r="P286"/>
      <c r="Q286"/>
    </row>
    <row r="287" spans="15:17">
      <c r="O287"/>
      <c r="P287"/>
      <c r="Q287"/>
    </row>
    <row r="288" spans="15:17">
      <c r="O288"/>
      <c r="P288"/>
      <c r="Q288"/>
    </row>
    <row r="289" spans="15:17">
      <c r="O289"/>
      <c r="P289"/>
      <c r="Q289"/>
    </row>
    <row r="290" spans="15:17">
      <c r="O290"/>
      <c r="P290"/>
      <c r="Q290"/>
    </row>
    <row r="291" spans="15:17">
      <c r="O291"/>
      <c r="P291"/>
      <c r="Q291"/>
    </row>
    <row r="292" spans="15:17">
      <c r="O292"/>
      <c r="P292"/>
      <c r="Q292"/>
    </row>
    <row r="293" spans="15:17">
      <c r="O293"/>
      <c r="P293"/>
      <c r="Q293"/>
    </row>
    <row r="294" spans="15:17">
      <c r="O294"/>
      <c r="P294"/>
      <c r="Q294"/>
    </row>
    <row r="295" spans="15:17">
      <c r="O295"/>
      <c r="P295"/>
      <c r="Q295"/>
    </row>
    <row r="296" spans="15:17">
      <c r="O296"/>
      <c r="P296"/>
      <c r="Q296"/>
    </row>
    <row r="297" spans="15:17">
      <c r="O297"/>
      <c r="P297"/>
      <c r="Q297"/>
    </row>
    <row r="298" spans="15:17">
      <c r="O298"/>
      <c r="P298"/>
      <c r="Q298"/>
    </row>
    <row r="299" spans="15:17">
      <c r="O299"/>
      <c r="P299"/>
      <c r="Q299"/>
    </row>
    <row r="300" spans="15:17">
      <c r="O300"/>
      <c r="P300"/>
      <c r="Q300"/>
    </row>
    <row r="301" spans="15:17">
      <c r="O301"/>
      <c r="P301"/>
      <c r="Q301"/>
    </row>
    <row r="302" spans="15:17">
      <c r="O302"/>
      <c r="P302"/>
      <c r="Q302"/>
    </row>
    <row r="303" spans="15:17">
      <c r="O303"/>
      <c r="P303"/>
      <c r="Q303"/>
    </row>
    <row r="304" spans="15:17">
      <c r="O304"/>
      <c r="P304"/>
      <c r="Q304"/>
    </row>
    <row r="305" spans="15:17">
      <c r="O305"/>
      <c r="P305"/>
      <c r="Q305"/>
    </row>
    <row r="306" spans="15:17">
      <c r="O306"/>
      <c r="P306"/>
      <c r="Q306"/>
    </row>
    <row r="307" spans="15:17">
      <c r="O307"/>
      <c r="P307"/>
      <c r="Q307"/>
    </row>
    <row r="308" spans="15:17">
      <c r="O308"/>
      <c r="P308"/>
      <c r="Q308"/>
    </row>
    <row r="309" spans="15:17">
      <c r="O309"/>
      <c r="P309"/>
      <c r="Q309"/>
    </row>
    <row r="310" spans="15:17">
      <c r="O310"/>
      <c r="P310"/>
      <c r="Q310"/>
    </row>
    <row r="311" spans="15:17">
      <c r="O311"/>
      <c r="P311"/>
      <c r="Q311"/>
    </row>
    <row r="312" spans="15:17">
      <c r="O312"/>
      <c r="P312"/>
      <c r="Q312"/>
    </row>
    <row r="313" spans="15:17">
      <c r="O313"/>
      <c r="P313"/>
      <c r="Q313"/>
    </row>
    <row r="314" spans="15:17">
      <c r="O314"/>
      <c r="P314"/>
      <c r="Q314"/>
    </row>
    <row r="315" spans="15:17">
      <c r="O315"/>
      <c r="P315"/>
      <c r="Q315"/>
    </row>
    <row r="316" spans="15:17">
      <c r="O316"/>
      <c r="P316"/>
      <c r="Q316"/>
    </row>
    <row r="317" spans="15:17">
      <c r="O317"/>
      <c r="P317"/>
      <c r="Q317"/>
    </row>
    <row r="318" spans="15:17">
      <c r="O318"/>
      <c r="P318"/>
      <c r="Q318"/>
    </row>
    <row r="319" spans="15:17">
      <c r="O319"/>
      <c r="P319"/>
      <c r="Q319"/>
    </row>
    <row r="320" spans="15:17">
      <c r="O320"/>
      <c r="P320"/>
      <c r="Q320"/>
    </row>
    <row r="321" spans="15:17">
      <c r="O321"/>
      <c r="P321"/>
      <c r="Q321"/>
    </row>
    <row r="322" spans="15:17">
      <c r="O322"/>
      <c r="P322"/>
      <c r="Q322"/>
    </row>
    <row r="323" spans="15:17">
      <c r="O323"/>
      <c r="P323"/>
      <c r="Q323"/>
    </row>
    <row r="324" spans="15:17">
      <c r="O324"/>
      <c r="P324"/>
      <c r="Q324"/>
    </row>
    <row r="325" spans="15:17">
      <c r="O325"/>
      <c r="P325"/>
      <c r="Q325"/>
    </row>
    <row r="326" spans="15:17">
      <c r="O326"/>
      <c r="P326"/>
      <c r="Q326"/>
    </row>
    <row r="327" spans="15:17">
      <c r="O327"/>
      <c r="P327"/>
      <c r="Q327"/>
    </row>
    <row r="328" spans="15:17">
      <c r="O328"/>
      <c r="P328"/>
      <c r="Q328"/>
    </row>
    <row r="329" spans="15:17">
      <c r="O329"/>
      <c r="P329"/>
      <c r="Q329"/>
    </row>
    <row r="330" spans="15:17">
      <c r="O330"/>
      <c r="P330"/>
      <c r="Q330"/>
    </row>
    <row r="331" spans="15:17">
      <c r="O331"/>
      <c r="P331"/>
      <c r="Q331"/>
    </row>
    <row r="332" spans="15:17">
      <c r="O332"/>
      <c r="P332"/>
      <c r="Q332"/>
    </row>
    <row r="333" spans="15:17">
      <c r="O333"/>
      <c r="P333"/>
      <c r="Q333"/>
    </row>
    <row r="334" spans="15:17">
      <c r="O334"/>
      <c r="P334"/>
      <c r="Q334"/>
    </row>
    <row r="335" spans="15:17">
      <c r="O335"/>
      <c r="P335"/>
      <c r="Q335"/>
    </row>
    <row r="336" spans="15:17">
      <c r="O336"/>
      <c r="P336"/>
      <c r="Q336"/>
    </row>
    <row r="337" spans="15:17">
      <c r="O337"/>
      <c r="P337"/>
      <c r="Q337"/>
    </row>
    <row r="338" spans="15:17">
      <c r="O338"/>
      <c r="P338"/>
      <c r="Q338"/>
    </row>
    <row r="339" spans="15:17">
      <c r="O339"/>
      <c r="P339"/>
      <c r="Q339"/>
    </row>
    <row r="340" spans="15:17">
      <c r="O340"/>
      <c r="P340"/>
      <c r="Q340"/>
    </row>
    <row r="341" spans="15:17">
      <c r="O341"/>
      <c r="P341"/>
      <c r="Q341"/>
    </row>
    <row r="342" spans="15:17">
      <c r="O342"/>
      <c r="P342"/>
      <c r="Q342"/>
    </row>
    <row r="343" spans="15:17">
      <c r="O343"/>
      <c r="P343"/>
      <c r="Q343"/>
    </row>
    <row r="344" spans="15:17">
      <c r="O344"/>
      <c r="P344"/>
      <c r="Q344"/>
    </row>
    <row r="345" spans="15:17">
      <c r="O345"/>
      <c r="P345"/>
      <c r="Q345"/>
    </row>
    <row r="346" spans="15:17">
      <c r="O346"/>
      <c r="P346"/>
      <c r="Q346"/>
    </row>
    <row r="347" spans="15:17">
      <c r="O347"/>
      <c r="P347"/>
      <c r="Q347"/>
    </row>
    <row r="348" spans="15:17">
      <c r="O348"/>
      <c r="P348"/>
      <c r="Q348"/>
    </row>
    <row r="349" spans="15:17">
      <c r="O349"/>
      <c r="P349"/>
      <c r="Q349"/>
    </row>
    <row r="350" spans="15:17">
      <c r="O350"/>
      <c r="P350"/>
      <c r="Q350"/>
    </row>
    <row r="351" spans="15:17">
      <c r="O351"/>
      <c r="P351"/>
      <c r="Q351"/>
    </row>
    <row r="352" spans="15:17">
      <c r="O352"/>
      <c r="P352"/>
      <c r="Q352"/>
    </row>
    <row r="353" spans="15:17">
      <c r="O353"/>
      <c r="P353"/>
      <c r="Q353"/>
    </row>
    <row r="354" spans="15:17">
      <c r="O354"/>
      <c r="P354"/>
      <c r="Q354"/>
    </row>
    <row r="355" spans="15:17">
      <c r="O355"/>
      <c r="P355"/>
      <c r="Q355"/>
    </row>
    <row r="356" spans="15:17">
      <c r="O356"/>
      <c r="P356"/>
      <c r="Q356"/>
    </row>
    <row r="357" spans="15:17">
      <c r="O357"/>
      <c r="P357"/>
      <c r="Q357"/>
    </row>
    <row r="358" spans="15:17">
      <c r="O358"/>
      <c r="P358"/>
      <c r="Q358"/>
    </row>
    <row r="359" spans="15:17">
      <c r="O359"/>
      <c r="P359"/>
      <c r="Q359"/>
    </row>
    <row r="360" spans="15:17">
      <c r="O360"/>
      <c r="P360"/>
      <c r="Q360"/>
    </row>
    <row r="361" spans="15:17">
      <c r="O361"/>
      <c r="P361"/>
      <c r="Q361"/>
    </row>
    <row r="362" spans="15:17">
      <c r="O362"/>
      <c r="P362"/>
      <c r="Q362"/>
    </row>
    <row r="363" spans="15:17">
      <c r="O363"/>
      <c r="P363"/>
      <c r="Q363"/>
    </row>
    <row r="364" spans="15:17">
      <c r="O364"/>
      <c r="P364"/>
      <c r="Q364"/>
    </row>
    <row r="365" spans="15:17">
      <c r="O365"/>
      <c r="P365"/>
      <c r="Q365"/>
    </row>
    <row r="366" spans="15:17">
      <c r="O366"/>
      <c r="P366"/>
      <c r="Q366"/>
    </row>
    <row r="367" spans="15:17">
      <c r="O367"/>
      <c r="P367"/>
      <c r="Q367"/>
    </row>
    <row r="368" spans="15:17">
      <c r="O368"/>
      <c r="P368"/>
      <c r="Q368"/>
    </row>
    <row r="369" spans="15:17">
      <c r="O369"/>
      <c r="P369"/>
      <c r="Q369"/>
    </row>
    <row r="370" spans="15:17">
      <c r="O370"/>
      <c r="P370"/>
      <c r="Q370"/>
    </row>
    <row r="371" spans="15:17">
      <c r="O371"/>
      <c r="P371"/>
      <c r="Q371"/>
    </row>
    <row r="372" spans="15:17">
      <c r="O372"/>
      <c r="P372"/>
      <c r="Q372"/>
    </row>
    <row r="373" spans="15:17">
      <c r="O373"/>
      <c r="P373"/>
      <c r="Q373"/>
    </row>
    <row r="374" spans="15:17">
      <c r="O374"/>
      <c r="P374"/>
      <c r="Q374"/>
    </row>
    <row r="375" spans="15:17">
      <c r="O375"/>
      <c r="P375"/>
      <c r="Q375"/>
    </row>
    <row r="376" spans="15:17">
      <c r="O376"/>
      <c r="P376"/>
      <c r="Q376"/>
    </row>
    <row r="377" spans="15:17">
      <c r="O377"/>
      <c r="P377"/>
      <c r="Q377"/>
    </row>
    <row r="378" spans="15:17">
      <c r="O378"/>
      <c r="P378"/>
      <c r="Q378"/>
    </row>
    <row r="379" spans="15:17">
      <c r="O379"/>
      <c r="P379"/>
      <c r="Q379"/>
    </row>
    <row r="380" spans="15:17">
      <c r="O380"/>
      <c r="P380"/>
      <c r="Q380"/>
    </row>
    <row r="381" spans="15:17">
      <c r="O381"/>
      <c r="P381"/>
      <c r="Q381"/>
    </row>
    <row r="382" spans="15:17">
      <c r="O382"/>
      <c r="P382"/>
      <c r="Q382"/>
    </row>
    <row r="383" spans="15:17">
      <c r="O383"/>
      <c r="P383"/>
      <c r="Q383"/>
    </row>
    <row r="384" spans="15:17">
      <c r="O384"/>
      <c r="P384"/>
      <c r="Q384"/>
    </row>
    <row r="385" spans="15:17">
      <c r="O385"/>
      <c r="P385"/>
      <c r="Q385"/>
    </row>
    <row r="386" spans="15:17">
      <c r="O386"/>
      <c r="P386"/>
      <c r="Q386"/>
    </row>
    <row r="387" spans="15:17">
      <c r="O387"/>
      <c r="P387"/>
      <c r="Q387"/>
    </row>
    <row r="388" spans="15:17">
      <c r="O388"/>
      <c r="P388"/>
      <c r="Q388"/>
    </row>
    <row r="389" spans="15:17">
      <c r="O389"/>
      <c r="P389"/>
      <c r="Q389"/>
    </row>
    <row r="390" spans="15:17">
      <c r="O390"/>
      <c r="P390"/>
      <c r="Q390"/>
    </row>
    <row r="391" spans="15:17">
      <c r="O391"/>
      <c r="P391"/>
      <c r="Q391"/>
    </row>
    <row r="392" spans="15:17">
      <c r="O392"/>
      <c r="P392"/>
      <c r="Q392"/>
    </row>
    <row r="393" spans="15:17">
      <c r="O393"/>
      <c r="P393"/>
      <c r="Q393"/>
    </row>
    <row r="394" spans="15:17">
      <c r="O394"/>
      <c r="P394"/>
      <c r="Q394"/>
    </row>
    <row r="395" spans="15:17">
      <c r="O395"/>
      <c r="P395"/>
      <c r="Q395"/>
    </row>
    <row r="396" spans="15:17">
      <c r="O396"/>
      <c r="P396"/>
      <c r="Q396"/>
    </row>
    <row r="397" spans="15:17">
      <c r="O397"/>
      <c r="P397"/>
      <c r="Q397"/>
    </row>
    <row r="398" spans="15:17">
      <c r="O398"/>
      <c r="P398"/>
      <c r="Q398"/>
    </row>
    <row r="399" spans="15:17">
      <c r="O399"/>
      <c r="P399"/>
      <c r="Q399"/>
    </row>
    <row r="400" spans="15:17">
      <c r="O400"/>
      <c r="P400"/>
      <c r="Q400"/>
    </row>
    <row r="401" spans="15:17">
      <c r="O401"/>
      <c r="P401"/>
      <c r="Q401"/>
    </row>
    <row r="402" spans="15:17">
      <c r="O402"/>
      <c r="P402"/>
      <c r="Q402"/>
    </row>
    <row r="403" spans="15:17">
      <c r="O403"/>
      <c r="P403"/>
      <c r="Q403"/>
    </row>
    <row r="404" spans="15:17">
      <c r="O404"/>
      <c r="P404"/>
      <c r="Q404"/>
    </row>
    <row r="405" spans="15:17">
      <c r="O405"/>
      <c r="P405"/>
      <c r="Q405"/>
    </row>
    <row r="406" spans="15:17">
      <c r="O406"/>
      <c r="P406"/>
      <c r="Q406"/>
    </row>
    <row r="407" spans="15:17">
      <c r="O407"/>
      <c r="P407"/>
      <c r="Q407"/>
    </row>
    <row r="408" spans="15:17">
      <c r="O408"/>
      <c r="P408"/>
      <c r="Q408"/>
    </row>
    <row r="409" spans="15:17">
      <c r="O409"/>
      <c r="P409"/>
      <c r="Q409"/>
    </row>
    <row r="410" spans="15:17">
      <c r="O410"/>
      <c r="P410"/>
      <c r="Q410"/>
    </row>
    <row r="411" spans="15:17">
      <c r="O411"/>
      <c r="P411"/>
      <c r="Q411"/>
    </row>
    <row r="412" spans="15:17">
      <c r="O412"/>
      <c r="P412"/>
      <c r="Q412"/>
    </row>
    <row r="413" spans="15:17">
      <c r="O413"/>
      <c r="P413"/>
      <c r="Q413"/>
    </row>
    <row r="414" spans="15:17">
      <c r="O414"/>
      <c r="P414"/>
      <c r="Q414"/>
    </row>
    <row r="415" spans="15:17">
      <c r="O415"/>
      <c r="P415"/>
      <c r="Q415"/>
    </row>
    <row r="416" spans="15:17">
      <c r="O416"/>
      <c r="P416"/>
      <c r="Q416"/>
    </row>
    <row r="417" spans="15:17">
      <c r="O417"/>
      <c r="P417"/>
      <c r="Q417"/>
    </row>
    <row r="418" spans="15:17">
      <c r="O418"/>
      <c r="P418"/>
      <c r="Q418"/>
    </row>
    <row r="419" spans="15:17">
      <c r="O419"/>
      <c r="P419"/>
      <c r="Q419"/>
    </row>
    <row r="420" spans="15:17">
      <c r="O420"/>
      <c r="P420"/>
      <c r="Q420"/>
    </row>
    <row r="421" spans="15:17">
      <c r="O421"/>
      <c r="P421"/>
      <c r="Q421"/>
    </row>
    <row r="422" spans="15:17">
      <c r="O422"/>
      <c r="P422"/>
      <c r="Q422"/>
    </row>
    <row r="423" spans="15:17">
      <c r="O423"/>
      <c r="P423"/>
      <c r="Q423"/>
    </row>
    <row r="424" spans="15:17">
      <c r="O424"/>
      <c r="P424"/>
      <c r="Q424"/>
    </row>
    <row r="425" spans="15:17">
      <c r="O425"/>
      <c r="P425"/>
      <c r="Q425"/>
    </row>
    <row r="426" spans="15:17">
      <c r="O426"/>
      <c r="P426"/>
      <c r="Q426"/>
    </row>
    <row r="427" spans="15:17">
      <c r="O427"/>
      <c r="P427"/>
      <c r="Q427"/>
    </row>
    <row r="428" spans="15:17">
      <c r="O428"/>
      <c r="P428"/>
      <c r="Q428"/>
    </row>
    <row r="429" spans="15:17">
      <c r="O429"/>
      <c r="P429"/>
      <c r="Q429"/>
    </row>
    <row r="430" spans="15:17">
      <c r="O430"/>
      <c r="P430"/>
      <c r="Q430"/>
    </row>
    <row r="431" spans="15:17">
      <c r="O431"/>
      <c r="P431"/>
      <c r="Q431"/>
    </row>
    <row r="432" spans="15:17">
      <c r="O432"/>
      <c r="P432"/>
      <c r="Q432"/>
    </row>
    <row r="433" spans="15:17">
      <c r="O433"/>
      <c r="P433"/>
      <c r="Q433"/>
    </row>
    <row r="434" spans="15:17">
      <c r="O434"/>
      <c r="P434"/>
      <c r="Q434"/>
    </row>
    <row r="435" spans="15:17">
      <c r="O435"/>
      <c r="P435"/>
      <c r="Q435"/>
    </row>
    <row r="436" spans="15:17">
      <c r="O436"/>
      <c r="P436"/>
      <c r="Q436"/>
    </row>
    <row r="437" spans="15:17">
      <c r="O437"/>
      <c r="P437"/>
      <c r="Q437"/>
    </row>
    <row r="438" spans="15:17">
      <c r="O438"/>
      <c r="P438"/>
      <c r="Q438"/>
    </row>
    <row r="439" spans="15:17">
      <c r="O439"/>
      <c r="P439"/>
      <c r="Q439"/>
    </row>
    <row r="440" spans="15:17">
      <c r="O440"/>
      <c r="P440"/>
      <c r="Q440"/>
    </row>
    <row r="441" spans="15:17">
      <c r="O441"/>
      <c r="P441"/>
      <c r="Q441"/>
    </row>
    <row r="442" spans="15:17">
      <c r="O442"/>
      <c r="P442"/>
      <c r="Q442"/>
    </row>
    <row r="443" spans="15:17">
      <c r="O443"/>
      <c r="P443"/>
      <c r="Q443"/>
    </row>
    <row r="444" spans="15:17">
      <c r="O444"/>
      <c r="P444"/>
      <c r="Q444"/>
    </row>
    <row r="445" spans="15:17">
      <c r="O445"/>
      <c r="P445"/>
      <c r="Q445"/>
    </row>
    <row r="446" spans="15:17">
      <c r="O446"/>
      <c r="P446"/>
      <c r="Q446"/>
    </row>
    <row r="447" spans="15:17">
      <c r="O447"/>
      <c r="P447"/>
      <c r="Q447"/>
    </row>
    <row r="448" spans="15:17">
      <c r="O448"/>
      <c r="P448"/>
      <c r="Q448"/>
    </row>
    <row r="449" spans="15:17">
      <c r="O449"/>
      <c r="P449"/>
      <c r="Q449"/>
    </row>
    <row r="450" spans="15:17">
      <c r="O450"/>
      <c r="P450"/>
      <c r="Q450"/>
    </row>
    <row r="451" spans="15:17">
      <c r="O451"/>
      <c r="P451"/>
      <c r="Q451"/>
    </row>
    <row r="452" spans="15:17">
      <c r="O452"/>
      <c r="P452"/>
      <c r="Q452"/>
    </row>
    <row r="453" spans="15:17">
      <c r="O453"/>
      <c r="P453"/>
      <c r="Q453"/>
    </row>
    <row r="454" spans="15:17">
      <c r="O454"/>
      <c r="P454"/>
      <c r="Q454"/>
    </row>
    <row r="455" spans="15:17">
      <c r="O455"/>
      <c r="P455"/>
      <c r="Q455"/>
    </row>
    <row r="456" spans="15:17">
      <c r="O456"/>
      <c r="P456"/>
      <c r="Q456"/>
    </row>
    <row r="457" spans="15:17">
      <c r="O457"/>
      <c r="P457"/>
      <c r="Q457"/>
    </row>
    <row r="458" spans="15:17">
      <c r="O458"/>
      <c r="P458"/>
      <c r="Q458"/>
    </row>
    <row r="459" spans="15:17">
      <c r="O459"/>
      <c r="P459"/>
      <c r="Q459"/>
    </row>
    <row r="460" spans="15:17">
      <c r="O460"/>
      <c r="P460"/>
      <c r="Q460"/>
    </row>
    <row r="461" spans="15:17">
      <c r="O461"/>
      <c r="P461"/>
      <c r="Q461"/>
    </row>
    <row r="462" spans="15:17">
      <c r="O462"/>
      <c r="P462"/>
      <c r="Q462"/>
    </row>
    <row r="463" spans="15:17">
      <c r="O463"/>
      <c r="P463"/>
      <c r="Q463"/>
    </row>
    <row r="464" spans="15:17">
      <c r="O464"/>
      <c r="P464"/>
      <c r="Q464"/>
    </row>
    <row r="465" spans="15:17">
      <c r="O465"/>
      <c r="P465"/>
      <c r="Q465"/>
    </row>
    <row r="466" spans="15:17">
      <c r="O466"/>
      <c r="P466"/>
      <c r="Q466"/>
    </row>
    <row r="467" spans="15:17">
      <c r="O467"/>
      <c r="P467"/>
      <c r="Q467"/>
    </row>
    <row r="468" spans="15:17">
      <c r="O468"/>
      <c r="P468"/>
      <c r="Q468"/>
    </row>
    <row r="469" spans="15:17">
      <c r="O469"/>
      <c r="P469"/>
      <c r="Q469"/>
    </row>
    <row r="470" spans="15:17">
      <c r="O470"/>
      <c r="P470"/>
      <c r="Q470"/>
    </row>
    <row r="471" spans="15:17">
      <c r="O471"/>
      <c r="P471"/>
      <c r="Q471"/>
    </row>
    <row r="472" spans="15:17">
      <c r="O472"/>
      <c r="P472"/>
      <c r="Q472"/>
    </row>
    <row r="473" spans="15:17">
      <c r="O473"/>
      <c r="P473"/>
      <c r="Q473"/>
    </row>
    <row r="474" spans="15:17">
      <c r="O474"/>
      <c r="P474"/>
      <c r="Q474"/>
    </row>
    <row r="475" spans="15:17">
      <c r="O475"/>
      <c r="P475"/>
      <c r="Q475"/>
    </row>
    <row r="476" spans="15:17">
      <c r="O476"/>
      <c r="P476"/>
      <c r="Q476"/>
    </row>
    <row r="477" spans="15:17">
      <c r="O477"/>
      <c r="P477"/>
      <c r="Q477"/>
    </row>
    <row r="478" spans="15:17">
      <c r="O478"/>
      <c r="P478"/>
      <c r="Q478"/>
    </row>
    <row r="479" spans="15:17">
      <c r="O479"/>
      <c r="P479"/>
      <c r="Q479"/>
    </row>
    <row r="480" spans="15:17">
      <c r="O480"/>
      <c r="P480"/>
      <c r="Q480"/>
    </row>
    <row r="481" spans="15:17">
      <c r="O481"/>
      <c r="P481"/>
      <c r="Q481"/>
    </row>
    <row r="482" spans="15:17">
      <c r="O482"/>
      <c r="P482"/>
      <c r="Q482"/>
    </row>
    <row r="483" spans="15:17">
      <c r="O483"/>
      <c r="P483"/>
      <c r="Q483"/>
    </row>
    <row r="484" spans="15:17">
      <c r="O484"/>
      <c r="P484"/>
      <c r="Q484"/>
    </row>
    <row r="485" spans="15:17">
      <c r="O485"/>
      <c r="P485"/>
      <c r="Q485"/>
    </row>
    <row r="486" spans="15:17">
      <c r="O486"/>
      <c r="P486"/>
      <c r="Q486"/>
    </row>
    <row r="487" spans="15:17">
      <c r="O487"/>
      <c r="P487"/>
      <c r="Q487"/>
    </row>
    <row r="488" spans="15:17">
      <c r="O488"/>
      <c r="P488"/>
      <c r="Q488"/>
    </row>
    <row r="489" spans="15:17">
      <c r="O489"/>
      <c r="P489"/>
      <c r="Q489"/>
    </row>
    <row r="490" spans="15:17">
      <c r="O490"/>
      <c r="P490"/>
      <c r="Q490"/>
    </row>
    <row r="491" spans="15:17">
      <c r="O491"/>
      <c r="P491"/>
      <c r="Q491"/>
    </row>
    <row r="492" spans="15:17">
      <c r="O492"/>
      <c r="P492"/>
      <c r="Q492"/>
    </row>
    <row r="493" spans="15:17">
      <c r="O493"/>
      <c r="P493"/>
      <c r="Q493"/>
    </row>
    <row r="494" spans="15:17">
      <c r="O494"/>
      <c r="P494"/>
      <c r="Q494"/>
    </row>
    <row r="495" spans="15:17">
      <c r="O495"/>
      <c r="P495"/>
      <c r="Q495"/>
    </row>
    <row r="496" spans="15:17">
      <c r="O496"/>
      <c r="P496"/>
      <c r="Q496"/>
    </row>
    <row r="497" spans="15:17">
      <c r="O497"/>
      <c r="P497"/>
      <c r="Q497"/>
    </row>
    <row r="498" spans="15:17">
      <c r="O498"/>
      <c r="P498"/>
      <c r="Q498"/>
    </row>
    <row r="499" spans="15:17">
      <c r="O499"/>
      <c r="P499"/>
      <c r="Q499"/>
    </row>
    <row r="500" spans="15:17">
      <c r="O500"/>
      <c r="P500"/>
      <c r="Q500"/>
    </row>
    <row r="501" spans="15:17">
      <c r="O501"/>
      <c r="P501"/>
      <c r="Q501"/>
    </row>
    <row r="502" spans="15:17">
      <c r="O502"/>
      <c r="P502"/>
      <c r="Q502"/>
    </row>
    <row r="503" spans="15:17">
      <c r="O503"/>
      <c r="P503"/>
      <c r="Q503"/>
    </row>
    <row r="504" spans="15:17">
      <c r="O504"/>
      <c r="P504"/>
      <c r="Q504"/>
    </row>
    <row r="505" spans="15:17">
      <c r="O505"/>
      <c r="P505"/>
      <c r="Q505"/>
    </row>
    <row r="506" spans="15:17">
      <c r="O506"/>
      <c r="P506"/>
      <c r="Q506"/>
    </row>
    <row r="507" spans="15:17">
      <c r="O507"/>
      <c r="P507"/>
      <c r="Q507"/>
    </row>
    <row r="508" spans="15:17">
      <c r="O508"/>
      <c r="P508"/>
      <c r="Q508"/>
    </row>
    <row r="509" spans="15:17">
      <c r="O509"/>
      <c r="P509"/>
      <c r="Q509"/>
    </row>
    <row r="510" spans="15:17">
      <c r="O510"/>
      <c r="P510"/>
      <c r="Q510"/>
    </row>
    <row r="511" spans="15:17">
      <c r="O511"/>
      <c r="P511"/>
      <c r="Q511"/>
    </row>
    <row r="512" spans="15:17">
      <c r="O512"/>
      <c r="P512"/>
      <c r="Q512"/>
    </row>
    <row r="513" spans="15:17">
      <c r="O513"/>
      <c r="P513"/>
      <c r="Q513"/>
    </row>
    <row r="514" spans="15:17">
      <c r="O514"/>
      <c r="P514"/>
      <c r="Q514"/>
    </row>
    <row r="515" spans="15:17">
      <c r="O515"/>
      <c r="P515"/>
      <c r="Q515"/>
    </row>
    <row r="516" spans="15:17">
      <c r="O516"/>
      <c r="P516"/>
      <c r="Q516"/>
    </row>
    <row r="517" spans="15:17">
      <c r="O517"/>
      <c r="P517"/>
      <c r="Q517"/>
    </row>
    <row r="518" spans="15:17">
      <c r="O518"/>
      <c r="P518"/>
      <c r="Q518"/>
    </row>
    <row r="519" spans="15:17">
      <c r="O519"/>
      <c r="P519"/>
      <c r="Q519"/>
    </row>
    <row r="520" spans="15:17">
      <c r="O520"/>
      <c r="P520"/>
      <c r="Q520"/>
    </row>
    <row r="521" spans="15:17">
      <c r="O521"/>
      <c r="P521"/>
      <c r="Q521"/>
    </row>
    <row r="522" spans="15:17">
      <c r="O522"/>
      <c r="P522"/>
      <c r="Q522"/>
    </row>
    <row r="523" spans="15:17">
      <c r="O523"/>
      <c r="P523"/>
      <c r="Q523"/>
    </row>
    <row r="524" spans="15:17">
      <c r="O524"/>
      <c r="P524"/>
      <c r="Q524"/>
    </row>
    <row r="525" spans="15:17">
      <c r="O525"/>
      <c r="P525"/>
      <c r="Q525"/>
    </row>
    <row r="526" spans="15:17">
      <c r="O526"/>
      <c r="P526"/>
      <c r="Q526"/>
    </row>
    <row r="527" spans="15:17">
      <c r="O527"/>
      <c r="P527"/>
      <c r="Q527"/>
    </row>
    <row r="528" spans="15:17">
      <c r="O528"/>
      <c r="P528"/>
      <c r="Q528"/>
    </row>
    <row r="529" spans="15:17">
      <c r="O529"/>
      <c r="P529"/>
      <c r="Q529"/>
    </row>
    <row r="530" spans="15:17">
      <c r="O530"/>
      <c r="P530"/>
      <c r="Q530"/>
    </row>
    <row r="531" spans="15:17">
      <c r="O531"/>
      <c r="P531"/>
      <c r="Q531"/>
    </row>
    <row r="532" spans="15:17">
      <c r="O532"/>
      <c r="P532"/>
      <c r="Q532"/>
    </row>
    <row r="533" spans="15:17">
      <c r="O533"/>
      <c r="P533"/>
      <c r="Q533"/>
    </row>
    <row r="534" spans="15:17">
      <c r="O534"/>
      <c r="P534"/>
      <c r="Q534"/>
    </row>
    <row r="535" spans="15:17">
      <c r="O535"/>
      <c r="P535"/>
      <c r="Q535"/>
    </row>
    <row r="536" spans="15:17">
      <c r="O536"/>
      <c r="P536"/>
      <c r="Q536"/>
    </row>
    <row r="537" spans="15:17">
      <c r="O537"/>
      <c r="P537"/>
      <c r="Q537"/>
    </row>
    <row r="538" spans="15:17">
      <c r="O538"/>
      <c r="P538"/>
      <c r="Q538"/>
    </row>
    <row r="539" spans="15:17">
      <c r="O539"/>
      <c r="P539"/>
      <c r="Q539"/>
    </row>
    <row r="540" spans="15:17">
      <c r="O540"/>
      <c r="P540"/>
      <c r="Q540"/>
    </row>
    <row r="541" spans="15:17">
      <c r="O541"/>
      <c r="P541"/>
      <c r="Q541"/>
    </row>
    <row r="542" spans="15:17">
      <c r="O542"/>
      <c r="P542"/>
      <c r="Q542"/>
    </row>
    <row r="543" spans="15:17">
      <c r="O543"/>
      <c r="P543"/>
      <c r="Q543"/>
    </row>
    <row r="544" spans="15:17">
      <c r="O544"/>
      <c r="P544"/>
      <c r="Q544"/>
    </row>
    <row r="545" spans="15:17">
      <c r="O545"/>
      <c r="P545"/>
      <c r="Q545"/>
    </row>
    <row r="546" spans="15:17">
      <c r="O546"/>
      <c r="P546"/>
      <c r="Q546"/>
    </row>
    <row r="547" spans="15:17">
      <c r="O547"/>
      <c r="P547"/>
      <c r="Q547"/>
    </row>
    <row r="548" spans="15:17">
      <c r="O548"/>
      <c r="P548"/>
      <c r="Q548"/>
    </row>
    <row r="549" spans="15:17">
      <c r="O549"/>
      <c r="P549"/>
      <c r="Q549"/>
    </row>
    <row r="550" spans="15:17">
      <c r="O550"/>
      <c r="P550"/>
      <c r="Q550"/>
    </row>
    <row r="551" spans="15:17">
      <c r="O551"/>
      <c r="P551"/>
      <c r="Q551"/>
    </row>
    <row r="552" spans="15:17">
      <c r="O552"/>
      <c r="P552"/>
      <c r="Q552"/>
    </row>
    <row r="553" spans="15:17">
      <c r="O553"/>
      <c r="P553"/>
      <c r="Q553"/>
    </row>
    <row r="554" spans="15:17">
      <c r="O554"/>
      <c r="P554"/>
      <c r="Q554"/>
    </row>
    <row r="555" spans="15:17">
      <c r="O555"/>
      <c r="P555"/>
      <c r="Q555"/>
    </row>
    <row r="556" spans="15:17">
      <c r="O556"/>
      <c r="P556"/>
      <c r="Q556"/>
    </row>
    <row r="557" spans="15:17">
      <c r="O557"/>
      <c r="P557"/>
      <c r="Q557"/>
    </row>
    <row r="558" spans="15:17">
      <c r="O558"/>
      <c r="P558"/>
      <c r="Q558"/>
    </row>
    <row r="559" spans="15:17">
      <c r="O559"/>
      <c r="P559"/>
      <c r="Q559"/>
    </row>
    <row r="560" spans="15:17">
      <c r="O560"/>
      <c r="P560"/>
      <c r="Q560"/>
    </row>
    <row r="561" spans="15:17">
      <c r="O561"/>
      <c r="P561"/>
      <c r="Q561"/>
    </row>
    <row r="562" spans="15:17">
      <c r="O562"/>
      <c r="P562"/>
      <c r="Q562"/>
    </row>
    <row r="563" spans="15:17">
      <c r="O563"/>
      <c r="P563"/>
      <c r="Q563"/>
    </row>
    <row r="564" spans="15:17">
      <c r="O564"/>
      <c r="P564"/>
      <c r="Q564"/>
    </row>
    <row r="565" spans="15:17">
      <c r="O565"/>
      <c r="P565"/>
      <c r="Q565"/>
    </row>
    <row r="566" spans="15:17">
      <c r="O566"/>
      <c r="P566"/>
      <c r="Q566"/>
    </row>
    <row r="567" spans="15:17">
      <c r="O567"/>
      <c r="P567"/>
      <c r="Q567"/>
    </row>
    <row r="568" spans="15:17">
      <c r="O568"/>
      <c r="P568"/>
      <c r="Q568"/>
    </row>
    <row r="569" spans="15:17">
      <c r="O569"/>
      <c r="P569"/>
      <c r="Q569"/>
    </row>
    <row r="570" spans="15:17">
      <c r="O570"/>
      <c r="P570"/>
      <c r="Q570"/>
    </row>
    <row r="571" spans="15:17">
      <c r="O571"/>
      <c r="P571"/>
      <c r="Q571"/>
    </row>
    <row r="572" spans="15:17">
      <c r="O572"/>
      <c r="P572"/>
      <c r="Q572"/>
    </row>
    <row r="573" spans="15:17">
      <c r="O573"/>
      <c r="P573"/>
      <c r="Q573"/>
    </row>
    <row r="574" spans="15:17">
      <c r="O574"/>
      <c r="P574"/>
      <c r="Q574"/>
    </row>
    <row r="575" spans="15:17">
      <c r="O575"/>
      <c r="P575"/>
      <c r="Q575"/>
    </row>
    <row r="576" spans="15:17">
      <c r="O576"/>
      <c r="P576"/>
      <c r="Q576"/>
    </row>
    <row r="577" spans="15:17">
      <c r="O577"/>
      <c r="P577"/>
      <c r="Q577"/>
    </row>
    <row r="578" spans="15:17">
      <c r="O578"/>
      <c r="P578"/>
      <c r="Q578"/>
    </row>
    <row r="579" spans="15:17">
      <c r="O579"/>
      <c r="P579"/>
      <c r="Q579"/>
    </row>
    <row r="580" spans="15:17">
      <c r="O580"/>
      <c r="P580"/>
      <c r="Q580"/>
    </row>
    <row r="581" spans="15:17">
      <c r="O581"/>
      <c r="P581"/>
      <c r="Q581"/>
    </row>
    <row r="582" spans="15:17">
      <c r="O582"/>
      <c r="P582"/>
      <c r="Q582"/>
    </row>
    <row r="583" spans="15:17">
      <c r="O583"/>
      <c r="P583"/>
      <c r="Q583"/>
    </row>
    <row r="584" spans="15:17">
      <c r="O584"/>
      <c r="P584"/>
      <c r="Q584"/>
    </row>
    <row r="585" spans="15:17">
      <c r="O585"/>
      <c r="P585"/>
      <c r="Q585"/>
    </row>
    <row r="586" spans="15:17">
      <c r="O586"/>
      <c r="P586"/>
      <c r="Q586"/>
    </row>
    <row r="587" spans="15:17">
      <c r="O587"/>
      <c r="P587"/>
      <c r="Q587"/>
    </row>
    <row r="588" spans="15:17">
      <c r="O588"/>
      <c r="P588"/>
      <c r="Q588"/>
    </row>
    <row r="589" spans="15:17">
      <c r="O589"/>
      <c r="P589"/>
      <c r="Q589"/>
    </row>
    <row r="590" spans="15:17">
      <c r="O590"/>
      <c r="P590"/>
      <c r="Q590"/>
    </row>
    <row r="591" spans="15:17">
      <c r="O591"/>
      <c r="P591"/>
      <c r="Q591"/>
    </row>
    <row r="592" spans="15:17">
      <c r="O592"/>
      <c r="P592"/>
      <c r="Q592"/>
    </row>
    <row r="593" spans="15:17">
      <c r="O593"/>
      <c r="P593"/>
      <c r="Q593"/>
    </row>
    <row r="594" spans="15:17">
      <c r="O594"/>
      <c r="P594"/>
      <c r="Q594"/>
    </row>
    <row r="595" spans="15:17">
      <c r="O595"/>
      <c r="P595"/>
      <c r="Q595"/>
    </row>
    <row r="596" spans="15:17">
      <c r="O596"/>
      <c r="P596"/>
      <c r="Q596"/>
    </row>
    <row r="597" spans="15:17">
      <c r="O597"/>
      <c r="P597"/>
      <c r="Q597"/>
    </row>
    <row r="598" spans="15:17">
      <c r="O598"/>
      <c r="P598"/>
      <c r="Q598"/>
    </row>
    <row r="599" spans="15:17">
      <c r="O599"/>
      <c r="P599"/>
      <c r="Q599"/>
    </row>
    <row r="600" spans="15:17">
      <c r="O600"/>
      <c r="P600"/>
      <c r="Q600"/>
    </row>
    <row r="601" spans="15:17">
      <c r="O601"/>
      <c r="P601"/>
      <c r="Q601"/>
    </row>
    <row r="602" spans="15:17">
      <c r="O602"/>
      <c r="P602"/>
      <c r="Q602"/>
    </row>
    <row r="603" spans="15:17">
      <c r="O603"/>
      <c r="P603"/>
      <c r="Q603"/>
    </row>
    <row r="604" spans="15:17">
      <c r="O604"/>
      <c r="P604"/>
      <c r="Q604"/>
    </row>
    <row r="605" spans="15:17">
      <c r="O605"/>
      <c r="P605"/>
      <c r="Q605"/>
    </row>
    <row r="606" spans="15:17">
      <c r="O606"/>
      <c r="P606"/>
      <c r="Q606"/>
    </row>
    <row r="607" spans="15:17">
      <c r="O607"/>
      <c r="P607"/>
      <c r="Q607"/>
    </row>
    <row r="608" spans="15:17">
      <c r="O608"/>
      <c r="P608"/>
      <c r="Q608"/>
    </row>
    <row r="609" spans="15:17">
      <c r="O609"/>
      <c r="P609"/>
      <c r="Q609"/>
    </row>
    <row r="610" spans="15:17">
      <c r="O610"/>
      <c r="P610"/>
      <c r="Q610"/>
    </row>
    <row r="611" spans="15:17">
      <c r="O611"/>
      <c r="P611"/>
      <c r="Q611"/>
    </row>
    <row r="612" spans="15:17">
      <c r="O612"/>
      <c r="P612"/>
      <c r="Q612"/>
    </row>
    <row r="613" spans="15:17">
      <c r="O613"/>
      <c r="P613"/>
      <c r="Q613"/>
    </row>
    <row r="614" spans="15:17">
      <c r="O614"/>
      <c r="P614"/>
      <c r="Q614"/>
    </row>
    <row r="615" spans="15:17">
      <c r="O615"/>
      <c r="P615"/>
      <c r="Q615"/>
    </row>
    <row r="616" spans="15:17">
      <c r="O616"/>
      <c r="P616"/>
      <c r="Q616"/>
    </row>
    <row r="617" spans="15:17">
      <c r="O617"/>
      <c r="P617"/>
      <c r="Q617"/>
    </row>
    <row r="618" spans="15:17">
      <c r="O618"/>
      <c r="P618"/>
      <c r="Q618"/>
    </row>
    <row r="619" spans="15:17">
      <c r="O619"/>
      <c r="P619"/>
      <c r="Q619"/>
    </row>
    <row r="620" spans="15:17">
      <c r="O620"/>
      <c r="P620"/>
      <c r="Q620"/>
    </row>
    <row r="621" spans="15:17">
      <c r="O621"/>
      <c r="P621"/>
      <c r="Q621"/>
    </row>
    <row r="622" spans="15:17">
      <c r="O622"/>
      <c r="P622"/>
      <c r="Q622"/>
    </row>
    <row r="623" spans="15:17">
      <c r="O623"/>
      <c r="P623"/>
      <c r="Q623"/>
    </row>
    <row r="624" spans="15:17">
      <c r="O624"/>
      <c r="P624"/>
      <c r="Q624"/>
    </row>
    <row r="625" spans="15:17">
      <c r="O625"/>
      <c r="P625"/>
      <c r="Q625"/>
    </row>
    <row r="626" spans="15:17">
      <c r="O626"/>
      <c r="P626"/>
      <c r="Q626"/>
    </row>
    <row r="627" spans="15:17">
      <c r="O627"/>
      <c r="P627"/>
      <c r="Q627"/>
    </row>
    <row r="628" spans="15:17">
      <c r="O628"/>
      <c r="P628"/>
      <c r="Q628"/>
    </row>
    <row r="629" spans="15:17">
      <c r="O629"/>
      <c r="P629"/>
      <c r="Q629"/>
    </row>
    <row r="630" spans="15:17">
      <c r="O630"/>
      <c r="P630"/>
      <c r="Q630"/>
    </row>
    <row r="631" spans="15:17">
      <c r="O631"/>
      <c r="P631"/>
      <c r="Q631"/>
    </row>
    <row r="632" spans="15:17">
      <c r="O632"/>
      <c r="P632"/>
      <c r="Q632"/>
    </row>
    <row r="633" spans="15:17">
      <c r="O633"/>
      <c r="P633"/>
      <c r="Q633"/>
    </row>
    <row r="634" spans="15:17">
      <c r="O634"/>
      <c r="P634"/>
      <c r="Q634"/>
    </row>
    <row r="635" spans="15:17">
      <c r="O635"/>
      <c r="P635"/>
      <c r="Q635"/>
    </row>
    <row r="636" spans="15:17">
      <c r="O636"/>
      <c r="P636"/>
      <c r="Q636"/>
    </row>
    <row r="637" spans="15:17">
      <c r="O637"/>
      <c r="P637"/>
      <c r="Q637"/>
    </row>
    <row r="638" spans="15:17">
      <c r="O638"/>
      <c r="P638"/>
      <c r="Q638"/>
    </row>
    <row r="639" spans="15:17">
      <c r="O639"/>
      <c r="P639"/>
      <c r="Q639"/>
    </row>
    <row r="640" spans="15:17">
      <c r="O640"/>
      <c r="P640"/>
      <c r="Q640"/>
    </row>
    <row r="641" spans="15:17">
      <c r="O641"/>
      <c r="P641"/>
      <c r="Q641"/>
    </row>
    <row r="642" spans="15:17">
      <c r="O642"/>
      <c r="P642"/>
      <c r="Q642"/>
    </row>
    <row r="643" spans="15:17">
      <c r="O643"/>
      <c r="P643"/>
      <c r="Q643"/>
    </row>
    <row r="644" spans="15:17">
      <c r="O644"/>
      <c r="P644"/>
      <c r="Q644"/>
    </row>
    <row r="645" spans="15:17">
      <c r="O645"/>
      <c r="P645"/>
      <c r="Q645"/>
    </row>
    <row r="646" spans="15:17">
      <c r="O646"/>
      <c r="P646"/>
      <c r="Q646"/>
    </row>
    <row r="647" spans="15:17">
      <c r="O647"/>
      <c r="P647"/>
      <c r="Q647"/>
    </row>
    <row r="648" spans="15:17">
      <c r="O648"/>
      <c r="P648"/>
      <c r="Q648"/>
    </row>
    <row r="649" spans="15:17">
      <c r="O649"/>
      <c r="P649"/>
      <c r="Q649"/>
    </row>
    <row r="650" spans="15:17">
      <c r="O650"/>
      <c r="P650"/>
      <c r="Q650"/>
    </row>
    <row r="651" spans="15:17">
      <c r="O651"/>
      <c r="P651"/>
      <c r="Q651"/>
    </row>
    <row r="652" spans="15:17">
      <c r="O652"/>
      <c r="P652"/>
      <c r="Q652"/>
    </row>
    <row r="653" spans="15:17">
      <c r="O653"/>
      <c r="P653"/>
      <c r="Q653"/>
    </row>
    <row r="654" spans="15:17">
      <c r="O654"/>
      <c r="P654"/>
      <c r="Q654"/>
    </row>
    <row r="655" spans="15:17">
      <c r="O655"/>
      <c r="P655"/>
      <c r="Q655"/>
    </row>
    <row r="656" spans="15:17">
      <c r="O656"/>
      <c r="P656"/>
      <c r="Q656"/>
    </row>
    <row r="657" spans="15:17">
      <c r="O657"/>
      <c r="P657"/>
      <c r="Q657"/>
    </row>
    <row r="658" spans="15:17">
      <c r="O658"/>
      <c r="P658"/>
      <c r="Q658"/>
    </row>
    <row r="659" spans="15:17">
      <c r="O659"/>
      <c r="P659"/>
      <c r="Q659"/>
    </row>
    <row r="660" spans="15:17">
      <c r="O660"/>
      <c r="P660"/>
      <c r="Q660"/>
    </row>
    <row r="661" spans="15:17">
      <c r="O661"/>
      <c r="P661"/>
      <c r="Q661"/>
    </row>
    <row r="662" spans="15:17">
      <c r="O662"/>
      <c r="P662"/>
      <c r="Q662"/>
    </row>
    <row r="663" spans="15:17">
      <c r="O663"/>
      <c r="P663"/>
      <c r="Q663"/>
    </row>
    <row r="664" spans="15:17">
      <c r="O664"/>
      <c r="P664"/>
      <c r="Q664"/>
    </row>
    <row r="665" spans="15:17">
      <c r="O665"/>
      <c r="P665"/>
      <c r="Q665"/>
    </row>
    <row r="666" spans="15:17">
      <c r="O666"/>
      <c r="P666"/>
      <c r="Q666"/>
    </row>
    <row r="667" spans="15:17">
      <c r="O667"/>
      <c r="P667"/>
      <c r="Q667"/>
    </row>
    <row r="668" spans="15:17">
      <c r="O668"/>
      <c r="P668"/>
      <c r="Q668"/>
    </row>
    <row r="669" spans="15:17">
      <c r="O669"/>
      <c r="P669"/>
      <c r="Q669"/>
    </row>
    <row r="670" spans="15:17">
      <c r="O670"/>
      <c r="P670"/>
      <c r="Q670"/>
    </row>
    <row r="671" spans="15:17">
      <c r="O671"/>
      <c r="P671"/>
      <c r="Q671"/>
    </row>
    <row r="672" spans="15:17">
      <c r="O672"/>
      <c r="P672"/>
      <c r="Q672"/>
    </row>
    <row r="673" spans="15:17">
      <c r="O673"/>
      <c r="P673"/>
      <c r="Q673"/>
    </row>
    <row r="674" spans="15:17">
      <c r="O674"/>
      <c r="P674"/>
      <c r="Q674"/>
    </row>
    <row r="675" spans="15:17">
      <c r="O675"/>
      <c r="P675"/>
      <c r="Q675"/>
    </row>
    <row r="676" spans="15:17">
      <c r="O676"/>
      <c r="P676"/>
      <c r="Q676"/>
    </row>
    <row r="677" spans="15:17">
      <c r="O677"/>
      <c r="P677"/>
      <c r="Q677"/>
    </row>
    <row r="678" spans="15:17">
      <c r="O678"/>
      <c r="P678"/>
      <c r="Q678"/>
    </row>
    <row r="679" spans="15:17">
      <c r="O679"/>
      <c r="P679"/>
      <c r="Q679"/>
    </row>
    <row r="680" spans="15:17">
      <c r="O680"/>
      <c r="P680"/>
      <c r="Q680"/>
    </row>
    <row r="681" spans="15:17">
      <c r="O681"/>
      <c r="P681"/>
      <c r="Q681"/>
    </row>
    <row r="682" spans="15:17">
      <c r="O682"/>
      <c r="P682"/>
      <c r="Q682"/>
    </row>
    <row r="683" spans="15:17">
      <c r="O683"/>
      <c r="P683"/>
      <c r="Q683"/>
    </row>
    <row r="684" spans="15:17">
      <c r="O684"/>
      <c r="P684"/>
      <c r="Q684"/>
    </row>
  </sheetData>
  <sheetProtection formatCells="0" formatColumns="0" formatRows="0" insertColumns="0" insertRows="0" insertHyperlinks="0" deleteColumns="0" deleteRows="0" selectLockedCells="1" sort="0" autoFilter="0" pivotTables="0"/>
  <mergeCells count="71">
    <mergeCell ref="G226:H226"/>
    <mergeCell ref="D4:I4"/>
    <mergeCell ref="D8:I8"/>
    <mergeCell ref="B58:B59"/>
    <mergeCell ref="C58:C59"/>
    <mergeCell ref="D58:D59"/>
    <mergeCell ref="I58:I59"/>
    <mergeCell ref="G11:I11"/>
    <mergeCell ref="B17:B18"/>
    <mergeCell ref="C17:C18"/>
    <mergeCell ref="D17:D18"/>
    <mergeCell ref="I17:I18"/>
    <mergeCell ref="H69:H70"/>
    <mergeCell ref="I69:I70"/>
    <mergeCell ref="B99:B100"/>
    <mergeCell ref="D99:D100"/>
    <mergeCell ref="E99:E100"/>
    <mergeCell ref="F99:F100"/>
    <mergeCell ref="G99:G100"/>
    <mergeCell ref="H99:H100"/>
    <mergeCell ref="I99:I100"/>
    <mergeCell ref="B69:B70"/>
    <mergeCell ref="D69:D70"/>
    <mergeCell ref="E69:E70"/>
    <mergeCell ref="F69:F70"/>
    <mergeCell ref="G69:G70"/>
    <mergeCell ref="I122:I123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B122:B123"/>
    <mergeCell ref="D122:D123"/>
    <mergeCell ref="E122:E123"/>
    <mergeCell ref="F122:F123"/>
    <mergeCell ref="G122:G123"/>
    <mergeCell ref="H122:H123"/>
    <mergeCell ref="C122:C123"/>
    <mergeCell ref="H159:H160"/>
    <mergeCell ref="I159:I160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B159:B160"/>
    <mergeCell ref="C159:C160"/>
    <mergeCell ref="D159:D160"/>
    <mergeCell ref="E159:E160"/>
    <mergeCell ref="F159:F160"/>
    <mergeCell ref="G159:G160"/>
    <mergeCell ref="F221:H221"/>
    <mergeCell ref="E200:F200"/>
    <mergeCell ref="E205:F205"/>
    <mergeCell ref="C214:I214"/>
    <mergeCell ref="E215:F215"/>
    <mergeCell ref="H215:I215"/>
    <mergeCell ref="E216:F216"/>
    <mergeCell ref="H216:I216"/>
    <mergeCell ref="E217:F217"/>
    <mergeCell ref="H217:I217"/>
    <mergeCell ref="E218:F218"/>
    <mergeCell ref="H218:I218"/>
    <mergeCell ref="F220:H220"/>
  </mergeCells>
  <conditionalFormatting sqref="H71:H96 H101:H119 H125:H145 H150:H156 G184:H190">
    <cfRule type="cellIs" dxfId="5" priority="32" stopIfTrue="1" operator="equal">
      <formula>0</formula>
    </cfRule>
  </conditionalFormatting>
  <conditionalFormatting sqref="C124:C138 C140:C145">
    <cfRule type="cellIs" dxfId="4" priority="2" stopIfTrue="1" operator="equal">
      <formula>0</formula>
    </cfRule>
  </conditionalFormatting>
  <conditionalFormatting sqref="C139">
    <cfRule type="cellIs" dxfId="3" priority="1" stopIfTrue="1" operator="equal">
      <formula>0</formula>
    </cfRule>
  </conditionalFormatting>
  <dataValidations disablePrompts="1" count="1">
    <dataValidation type="list" allowBlank="1" showInputMessage="1" showErrorMessage="1" error="Não apagar nem alterar este campo!" sqref="J6">
      <formula1>$J$4:$J$5</formula1>
    </dataValidation>
  </dataValidations>
  <pageMargins left="0.39370078740157483" right="0.39370078740157483" top="0.39370078740157483" bottom="0.39370078740157483" header="0.35433070866141736" footer="0.39370078740157483"/>
  <pageSetup paperSize="9" scale="80" fitToHeight="9000" pageOrder="overThenDown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autoPageBreaks="0"/>
  </sheetPr>
  <dimension ref="B1:Q684"/>
  <sheetViews>
    <sheetView showGridLines="0" topLeftCell="B1" zoomScaleNormal="100" workbookViewId="0">
      <pane xSplit="8" ySplit="9" topLeftCell="J115" activePane="bottomRight" state="frozen"/>
      <selection activeCell="I146" sqref="I146"/>
      <selection pane="topRight" activeCell="I146" sqref="I146"/>
      <selection pane="bottomLeft" activeCell="I146" sqref="I146"/>
      <selection pane="bottomRight" activeCell="I124" sqref="I124"/>
    </sheetView>
  </sheetViews>
  <sheetFormatPr defaultColWidth="11.42578125" defaultRowHeight="12.75"/>
  <cols>
    <col min="1" max="1" width="1.42578125" style="1" customWidth="1"/>
    <col min="2" max="2" width="49.42578125" style="1" bestFit="1" customWidth="1"/>
    <col min="3" max="3" width="12.42578125" style="1" customWidth="1"/>
    <col min="4" max="4" width="15.28515625" style="1" customWidth="1"/>
    <col min="5" max="5" width="16.7109375" style="1" bestFit="1" customWidth="1"/>
    <col min="6" max="6" width="16" style="1" customWidth="1"/>
    <col min="7" max="7" width="12.85546875" style="1" customWidth="1"/>
    <col min="8" max="8" width="16.42578125" style="1" customWidth="1"/>
    <col min="9" max="9" width="18.42578125" style="1" customWidth="1"/>
    <col min="10" max="10" width="13.85546875" style="1" customWidth="1"/>
    <col min="11" max="11" width="14.7109375" style="1" customWidth="1"/>
    <col min="12" max="13" width="12" style="1" customWidth="1"/>
    <col min="14" max="15" width="15" style="1" customWidth="1"/>
    <col min="16" max="16" width="15.28515625" style="1" bestFit="1" customWidth="1"/>
    <col min="17" max="17" width="14.7109375" style="1" bestFit="1" customWidth="1"/>
    <col min="18" max="16384" width="11.42578125" style="1"/>
  </cols>
  <sheetData>
    <row r="1" spans="2:17" ht="9.75" customHeight="1" thickBot="1">
      <c r="B1" s="14"/>
      <c r="G1" s="15"/>
      <c r="H1" s="16"/>
      <c r="I1" s="36"/>
      <c r="J1" s="37"/>
    </row>
    <row r="2" spans="2:17" ht="12" customHeight="1" thickTop="1">
      <c r="B2" s="17"/>
      <c r="C2" s="18"/>
      <c r="D2" s="18"/>
      <c r="E2" s="18"/>
      <c r="F2" s="18"/>
      <c r="G2" s="18"/>
      <c r="H2" s="18"/>
      <c r="I2" s="139"/>
      <c r="J2" s="37"/>
    </row>
    <row r="3" spans="2:17" ht="18" customHeight="1">
      <c r="B3" s="19"/>
      <c r="C3" s="21" t="s">
        <v>38</v>
      </c>
      <c r="D3" s="21" t="s">
        <v>355</v>
      </c>
      <c r="E3" s="21"/>
      <c r="F3" s="21"/>
      <c r="G3" s="22"/>
      <c r="H3" s="22"/>
      <c r="I3" s="142"/>
      <c r="J3" s="37"/>
    </row>
    <row r="4" spans="2:17" ht="24.75" customHeight="1">
      <c r="B4" s="23"/>
      <c r="C4" s="70" t="s">
        <v>36</v>
      </c>
      <c r="D4" s="754" t="e">
        <f>'Planilha Básica - Lixo'!#REF!</f>
        <v>#REF!</v>
      </c>
      <c r="E4" s="754"/>
      <c r="F4" s="754"/>
      <c r="G4" s="754"/>
      <c r="H4" s="754"/>
      <c r="I4" s="755"/>
      <c r="J4" s="130"/>
    </row>
    <row r="5" spans="2:17" ht="18" customHeight="1">
      <c r="B5" s="23"/>
      <c r="C5" s="27" t="s">
        <v>37</v>
      </c>
      <c r="D5" s="15"/>
      <c r="E5" s="24"/>
      <c r="F5" s="24"/>
      <c r="G5" s="26"/>
      <c r="H5" s="24"/>
      <c r="I5" s="140"/>
      <c r="J5" s="130"/>
    </row>
    <row r="6" spans="2:17" ht="8.25" customHeight="1">
      <c r="B6" s="19"/>
      <c r="C6" s="27"/>
      <c r="D6" s="20"/>
      <c r="E6" s="20"/>
      <c r="F6" s="20"/>
      <c r="G6" s="15"/>
      <c r="H6" s="15"/>
      <c r="I6" s="140"/>
      <c r="J6" s="37"/>
    </row>
    <row r="7" spans="2:17" ht="18" customHeight="1">
      <c r="B7" s="307"/>
      <c r="C7" s="93" t="s">
        <v>39</v>
      </c>
      <c r="D7" s="131" t="s">
        <v>356</v>
      </c>
      <c r="E7" s="28"/>
      <c r="F7" s="28"/>
      <c r="G7" s="28"/>
      <c r="H7" s="29"/>
      <c r="I7" s="143"/>
      <c r="J7" s="37"/>
    </row>
    <row r="8" spans="2:17" ht="18" customHeight="1">
      <c r="B8" s="307" t="s">
        <v>238</v>
      </c>
      <c r="C8" s="30" t="s">
        <v>63</v>
      </c>
      <c r="D8" s="595" t="s">
        <v>454</v>
      </c>
      <c r="E8" s="31"/>
      <c r="F8" s="31"/>
      <c r="G8" s="21"/>
      <c r="H8" s="21"/>
      <c r="I8" s="595"/>
      <c r="J8" s="38"/>
    </row>
    <row r="9" spans="2:17" ht="10.5" customHeight="1" thickBot="1">
      <c r="B9" s="32"/>
      <c r="C9" s="33"/>
      <c r="D9" s="34"/>
      <c r="E9" s="33"/>
      <c r="F9" s="33"/>
      <c r="G9" s="35"/>
      <c r="H9" s="35"/>
      <c r="I9" s="141"/>
      <c r="J9" s="38"/>
    </row>
    <row r="10" spans="2:17" ht="10.5" customHeight="1" thickTop="1" thickBot="1">
      <c r="B10" s="20"/>
      <c r="C10" s="20"/>
      <c r="D10" s="25"/>
      <c r="E10" s="20"/>
      <c r="F10" s="20"/>
      <c r="G10" s="15"/>
      <c r="H10" s="589"/>
      <c r="I10" s="590"/>
      <c r="J10" s="38"/>
    </row>
    <row r="11" spans="2:17" ht="14.25" customHeight="1" thickBot="1">
      <c r="B11" s="121" t="s">
        <v>61</v>
      </c>
      <c r="C11" s="122" t="s">
        <v>44</v>
      </c>
      <c r="D11" s="123"/>
      <c r="G11" s="758" t="s">
        <v>235</v>
      </c>
      <c r="H11" s="759"/>
      <c r="I11" s="760"/>
      <c r="J11" s="148"/>
      <c r="K11" s="2"/>
      <c r="L11" s="2"/>
    </row>
    <row r="12" spans="2:17" ht="15.75" customHeight="1" thickBot="1">
      <c r="B12" s="115" t="s">
        <v>41</v>
      </c>
      <c r="C12" s="113">
        <f>' Banco de Dados'!C73</f>
        <v>170.72</v>
      </c>
      <c r="D12" s="119"/>
      <c r="G12" s="283" t="s">
        <v>236</v>
      </c>
      <c r="H12" s="284"/>
      <c r="I12" s="282" t="s">
        <v>232</v>
      </c>
      <c r="O12"/>
      <c r="P12"/>
      <c r="Q12"/>
    </row>
    <row r="13" spans="2:17" ht="15.75" customHeight="1">
      <c r="B13" s="116" t="s">
        <v>42</v>
      </c>
      <c r="C13" s="114">
        <f>' Banco de Dados'!C68</f>
        <v>22</v>
      </c>
      <c r="D13" s="120"/>
      <c r="G13" s="280" t="s">
        <v>230</v>
      </c>
      <c r="H13" s="281"/>
      <c r="I13" s="285" t="s">
        <v>232</v>
      </c>
      <c r="O13"/>
      <c r="P13"/>
      <c r="Q13"/>
    </row>
    <row r="14" spans="2:17" ht="15.75" customHeight="1">
      <c r="B14" s="117" t="s">
        <v>43</v>
      </c>
      <c r="C14" s="112">
        <f>C12/C13</f>
        <v>7.76</v>
      </c>
      <c r="D14" s="118"/>
      <c r="G14" s="276" t="s">
        <v>231</v>
      </c>
      <c r="H14" s="277"/>
      <c r="I14" s="286" t="s">
        <v>233</v>
      </c>
      <c r="O14"/>
      <c r="P14"/>
      <c r="Q14"/>
    </row>
    <row r="15" spans="2:17" ht="13.5" thickBot="1">
      <c r="C15" s="111"/>
      <c r="G15" s="278" t="s">
        <v>418</v>
      </c>
      <c r="H15" s="279"/>
      <c r="I15" s="287" t="s">
        <v>234</v>
      </c>
      <c r="L15" s="2"/>
      <c r="P15"/>
      <c r="Q15"/>
    </row>
    <row r="16" spans="2:17" ht="12.75" customHeight="1">
      <c r="B16" s="669" t="s">
        <v>455</v>
      </c>
      <c r="J16" s="6"/>
      <c r="K16" s="2"/>
      <c r="L16" s="2"/>
    </row>
    <row r="17" spans="2:17" ht="12.75" customHeight="1">
      <c r="B17" s="712" t="s">
        <v>62</v>
      </c>
      <c r="C17" s="712" t="s">
        <v>91</v>
      </c>
      <c r="D17" s="712" t="s">
        <v>56</v>
      </c>
      <c r="E17" s="610" t="s">
        <v>83</v>
      </c>
      <c r="F17" s="610" t="s">
        <v>84</v>
      </c>
      <c r="G17" s="610" t="s">
        <v>57</v>
      </c>
      <c r="H17" s="610" t="s">
        <v>9</v>
      </c>
      <c r="I17" s="712" t="s">
        <v>58</v>
      </c>
      <c r="O17"/>
      <c r="P17"/>
      <c r="Q17"/>
    </row>
    <row r="18" spans="2:17" ht="11.25" customHeight="1" thickBot="1">
      <c r="B18" s="746"/>
      <c r="C18" s="746"/>
      <c r="D18" s="746"/>
      <c r="E18" s="133">
        <v>0.4</v>
      </c>
      <c r="F18" s="134" t="s">
        <v>446</v>
      </c>
      <c r="G18" s="614"/>
      <c r="H18" s="614"/>
      <c r="I18" s="746"/>
      <c r="M18" s="2"/>
      <c r="P18"/>
      <c r="Q18"/>
    </row>
    <row r="19" spans="2:17" ht="15" customHeight="1">
      <c r="B19" s="289" t="str">
        <f>' Banco de Dados'!B9</f>
        <v>Agente Controlador Larval</v>
      </c>
      <c r="C19" s="288"/>
      <c r="D19" s="196">
        <f>IF($I$12="X",' Banco de Dados'!D9,IF($I$12="XX",' Banco de Dados'!E9,IF($I$12="XXX",' Banco de Dados'!F9,0)))</f>
        <v>1538.29</v>
      </c>
      <c r="E19" s="196">
        <f>IF(' Banco de Dados'!G9="A",'1.0 - Aterro (Sanitario)'!D19*'1.0 - Aterro (Sanitario)'!$E$18,0)</f>
        <v>0</v>
      </c>
      <c r="F19" s="196">
        <f>IF(' Banco de Dados'!H9="A",'1.0 - Aterro (Sanitario)'!D19*'1.0 - Aterro (Sanitario)'!$F$18,0)</f>
        <v>0</v>
      </c>
      <c r="G19" s="196">
        <f t="shared" ref="G19:G54" si="0">D19+E19+F19</f>
        <v>1538.29</v>
      </c>
      <c r="H19" s="196">
        <f>G19*' Banco de Dados'!$C$88</f>
        <v>1302.3276631617778</v>
      </c>
      <c r="I19" s="199">
        <f>SUM(G19:H19)*C19</f>
        <v>0</v>
      </c>
      <c r="J19" s="598"/>
      <c r="K19" s="94"/>
      <c r="M19" s="2"/>
      <c r="N19" s="72"/>
      <c r="O19"/>
      <c r="P19"/>
      <c r="Q19"/>
    </row>
    <row r="20" spans="2:17" ht="15" customHeight="1">
      <c r="B20" s="289" t="str">
        <f>' Banco de Dados'!B10</f>
        <v>Auxiliar Controlador Larval</v>
      </c>
      <c r="C20" s="288"/>
      <c r="D20" s="196">
        <f>IF($I$12="X",' Banco de Dados'!D10,IF($I$12="XX",' Banco de Dados'!E10,IF($I$12="XXX",' Banco de Dados'!F10,0)))</f>
        <v>1211.01</v>
      </c>
      <c r="E20" s="196">
        <f>IF(' Banco de Dados'!G10="A",'1.0 - Aterro (Sanitario)'!D20*'1.0 - Aterro (Sanitario)'!$E$18,0)</f>
        <v>0</v>
      </c>
      <c r="F20" s="196">
        <f>IF(' Banco de Dados'!H10="A",'1.0 - Aterro (Sanitario)'!D20*'1.0 - Aterro (Sanitario)'!$F$18,0)</f>
        <v>0</v>
      </c>
      <c r="G20" s="196">
        <f t="shared" si="0"/>
        <v>1211.01</v>
      </c>
      <c r="H20" s="196">
        <f>G20*' Banco de Dados'!$C$88</f>
        <v>1025.2500005626666</v>
      </c>
      <c r="I20" s="199">
        <f t="shared" ref="I20:I54" si="1">SUM(G20:H20)*C20</f>
        <v>0</v>
      </c>
      <c r="J20" s="598"/>
      <c r="K20" s="94"/>
      <c r="M20" s="2"/>
      <c r="N20" s="72"/>
      <c r="O20"/>
      <c r="P20"/>
      <c r="Q20"/>
    </row>
    <row r="21" spans="2:17" ht="15" customHeight="1">
      <c r="B21" s="289" t="str">
        <f>' Banco de Dados'!B11</f>
        <v>Auxiliar de Oficina Mecanica</v>
      </c>
      <c r="C21" s="288"/>
      <c r="D21" s="196">
        <f>IF($I$12="X",' Banco de Dados'!D11,IF($I$12="XX",' Banco de Dados'!E11,IF($I$12="XXX",' Banco de Dados'!F11,0)))</f>
        <v>758.67</v>
      </c>
      <c r="E21" s="196">
        <f>IF(' Banco de Dados'!G11="A",'1.0 - Aterro (Sanitario)'!D21*'1.0 - Aterro (Sanitario)'!$E$18,0)</f>
        <v>0</v>
      </c>
      <c r="F21" s="196">
        <f>IF(' Banco de Dados'!H11="A",'1.0 - Aterro (Sanitario)'!D21*'1.0 - Aterro (Sanitario)'!$F$18,0)</f>
        <v>0</v>
      </c>
      <c r="G21" s="196">
        <f t="shared" si="0"/>
        <v>758.67</v>
      </c>
      <c r="H21" s="196">
        <f>G21*' Banco de Dados'!$C$88</f>
        <v>642.29561929866668</v>
      </c>
      <c r="I21" s="199">
        <f t="shared" si="1"/>
        <v>0</v>
      </c>
      <c r="J21" s="598"/>
      <c r="K21" s="94"/>
      <c r="M21" s="2"/>
      <c r="N21" s="72"/>
      <c r="O21"/>
      <c r="P21"/>
      <c r="Q21"/>
    </row>
    <row r="22" spans="2:17" ht="15" customHeight="1">
      <c r="B22" s="289" t="str">
        <f>' Banco de Dados'!B12</f>
        <v>Ajudante (piso da categoria)</v>
      </c>
      <c r="C22" s="288"/>
      <c r="D22" s="196">
        <f>IF($I$12="X",' Banco de Dados'!D12,IF($I$12="XX",' Banco de Dados'!E12,IF($I$12="XXX",' Banco de Dados'!F12,0)))</f>
        <v>877.06</v>
      </c>
      <c r="E22" s="196">
        <f>IF(' Banco de Dados'!G12="A",'1.0 - Aterro (Sanitario)'!D22*'1.0 - Aterro (Sanitario)'!$E$18,0)</f>
        <v>0</v>
      </c>
      <c r="F22" s="196">
        <f>IF(' Banco de Dados'!H12="A",'1.0 - Aterro (Sanitario)'!D22*'1.0 - Aterro (Sanitario)'!$F$18,0)</f>
        <v>0</v>
      </c>
      <c r="G22" s="196">
        <f t="shared" si="0"/>
        <v>877.06</v>
      </c>
      <c r="H22" s="196">
        <f>G22*' Banco de Dados'!$C$88</f>
        <v>742.52546675377778</v>
      </c>
      <c r="I22" s="199">
        <f t="shared" si="1"/>
        <v>0</v>
      </c>
      <c r="J22" s="598"/>
      <c r="K22" s="94"/>
      <c r="M22" s="2"/>
      <c r="N22" s="72"/>
      <c r="O22"/>
      <c r="P22"/>
      <c r="Q22"/>
    </row>
    <row r="23" spans="2:17" ht="15" customHeight="1">
      <c r="B23" s="289" t="str">
        <f>' Banco de Dados'!B13</f>
        <v>Balanceiro</v>
      </c>
      <c r="C23" s="288"/>
      <c r="D23" s="196">
        <f>IF($I$12="X",' Banco de Dados'!D13,IF($I$12="XX",' Banco de Dados'!E13,IF($I$12="XXX",' Banco de Dados'!F13,0)))</f>
        <v>1234.1300000000001</v>
      </c>
      <c r="E23" s="196">
        <f>IF(' Banco de Dados'!G13="A",'1.0 - Aterro (Sanitario)'!D23*'1.0 - Aterro (Sanitario)'!$E$18,0)</f>
        <v>0</v>
      </c>
      <c r="F23" s="196">
        <f>IF(' Banco de Dados'!H13="A",'1.0 - Aterro (Sanitario)'!D23*'1.0 - Aterro (Sanitario)'!$F$18,0)</f>
        <v>0</v>
      </c>
      <c r="G23" s="196">
        <f t="shared" si="0"/>
        <v>1234.1300000000001</v>
      </c>
      <c r="H23" s="196">
        <f>G23*' Banco de Dados'!$C$88</f>
        <v>1044.8235631368891</v>
      </c>
      <c r="I23" s="199">
        <f t="shared" si="1"/>
        <v>0</v>
      </c>
      <c r="J23" s="598"/>
      <c r="K23" s="94"/>
      <c r="M23" s="2"/>
      <c r="N23" s="72"/>
      <c r="O23"/>
      <c r="P23"/>
      <c r="Q23"/>
    </row>
    <row r="24" spans="2:17" ht="15" customHeight="1">
      <c r="B24" s="289" t="str">
        <f>' Banco de Dados'!B14</f>
        <v>Coletor de Coleta Seletiva</v>
      </c>
      <c r="C24" s="288"/>
      <c r="D24" s="196">
        <f>IF($I$12="X",' Banco de Dados'!D14,IF($I$12="XX",' Banco de Dados'!E14,IF($I$12="XXX",' Banco de Dados'!F14,0)))</f>
        <v>1055.71</v>
      </c>
      <c r="E24" s="196">
        <f>IF(' Banco de Dados'!G14="A",'1.0 - Aterro (Sanitario)'!D24*'1.0 - Aterro (Sanitario)'!$E$18,0)</f>
        <v>422.28400000000005</v>
      </c>
      <c r="F24" s="196">
        <f>IF(' Banco de Dados'!H14="A",'1.0 - Aterro (Sanitario)'!D24*'1.0 - Aterro (Sanitario)'!$F$18,0)</f>
        <v>0</v>
      </c>
      <c r="G24" s="196">
        <f t="shared" si="0"/>
        <v>1477.9940000000001</v>
      </c>
      <c r="H24" s="196">
        <f>G24*' Banco de Dados'!$C$88</f>
        <v>1251.2806247112892</v>
      </c>
      <c r="I24" s="199">
        <f t="shared" si="1"/>
        <v>0</v>
      </c>
      <c r="J24" s="598"/>
      <c r="K24" s="94"/>
      <c r="M24" s="2"/>
      <c r="N24" s="72"/>
      <c r="O24"/>
      <c r="P24"/>
      <c r="Q24"/>
    </row>
    <row r="25" spans="2:17" ht="15" customHeight="1">
      <c r="B25" s="289" t="str">
        <f>' Banco de Dados'!B15</f>
        <v>Coletor da Estação de Transbordo</v>
      </c>
      <c r="C25" s="288"/>
      <c r="D25" s="196">
        <f>IF($I$12="X",' Banco de Dados'!D15,IF($I$12="XX",' Banco de Dados'!E15,IF($I$12="XXX",' Banco de Dados'!F15,0)))</f>
        <v>1055.71</v>
      </c>
      <c r="E25" s="196">
        <f>IF(' Banco de Dados'!G15="A",'1.0 - Aterro (Sanitario)'!D25*'1.0 - Aterro (Sanitario)'!$E$18,0)</f>
        <v>422.28400000000005</v>
      </c>
      <c r="F25" s="196">
        <f>IF(' Banco de Dados'!H15="A",'1.0 - Aterro (Sanitario)'!D25*'1.0 - Aterro (Sanitario)'!$F$18,0)</f>
        <v>0</v>
      </c>
      <c r="G25" s="196">
        <f t="shared" si="0"/>
        <v>1477.9940000000001</v>
      </c>
      <c r="H25" s="196">
        <f>G25*' Banco de Dados'!$C$88</f>
        <v>1251.2806247112892</v>
      </c>
      <c r="I25" s="199">
        <f t="shared" si="1"/>
        <v>0</v>
      </c>
      <c r="J25" s="598"/>
      <c r="K25" s="94"/>
      <c r="M25" s="2"/>
      <c r="N25" s="72"/>
      <c r="O25"/>
      <c r="P25"/>
      <c r="Q25"/>
    </row>
    <row r="26" spans="2:17" ht="15" customHeight="1">
      <c r="B26" s="289" t="str">
        <f>' Banco de Dados'!B16</f>
        <v>Coletor de Resíduos Serviços de Saúde</v>
      </c>
      <c r="C26" s="288"/>
      <c r="D26" s="196">
        <f>IF($I$12="X",' Banco de Dados'!D16,IF($I$12="XX",' Banco de Dados'!E16,IF($I$12="XXX",' Banco de Dados'!F16,0)))</f>
        <v>1055.71</v>
      </c>
      <c r="E26" s="196">
        <f>IF(' Banco de Dados'!G16="A",'1.0 - Aterro (Sanitario)'!D26*'1.0 - Aterro (Sanitario)'!$E$18,0)</f>
        <v>422.28400000000005</v>
      </c>
      <c r="F26" s="196">
        <f>IF(' Banco de Dados'!H16="A",'1.0 - Aterro (Sanitario)'!D26*'1.0 - Aterro (Sanitario)'!$F$18,0)</f>
        <v>0</v>
      </c>
      <c r="G26" s="196">
        <f t="shared" si="0"/>
        <v>1477.9940000000001</v>
      </c>
      <c r="H26" s="196">
        <f>G26*' Banco de Dados'!$C$88</f>
        <v>1251.2806247112892</v>
      </c>
      <c r="I26" s="199">
        <f t="shared" si="1"/>
        <v>0</v>
      </c>
      <c r="J26" s="598"/>
      <c r="K26" s="94"/>
      <c r="M26" s="2"/>
      <c r="N26" s="72"/>
      <c r="O26"/>
      <c r="P26"/>
      <c r="Q26"/>
    </row>
    <row r="27" spans="2:17" ht="15" customHeight="1">
      <c r="B27" s="289" t="str">
        <f>' Banco de Dados'!B17</f>
        <v>Coletor de RSD/RSC</v>
      </c>
      <c r="C27" s="288"/>
      <c r="D27" s="196">
        <f>IF($I$12="X",' Banco de Dados'!D17,IF($I$12="XX",' Banco de Dados'!E17,IF($I$12="XXX",' Banco de Dados'!F17,0)))</f>
        <v>1055.71</v>
      </c>
      <c r="E27" s="196">
        <f>IF(' Banco de Dados'!G17="A",'1.0 - Aterro (Sanitario)'!D27*'1.0 - Aterro (Sanitario)'!$E$18,0)</f>
        <v>422.28400000000005</v>
      </c>
      <c r="F27" s="196">
        <f>IF(' Banco de Dados'!H17="A",'1.0 - Aterro (Sanitario)'!D27*'1.0 - Aterro (Sanitario)'!$F$18,0)</f>
        <v>0</v>
      </c>
      <c r="G27" s="196">
        <f t="shared" si="0"/>
        <v>1477.9940000000001</v>
      </c>
      <c r="H27" s="196">
        <f>G27*' Banco de Dados'!$C$88</f>
        <v>1251.2806247112892</v>
      </c>
      <c r="I27" s="199">
        <f t="shared" si="1"/>
        <v>0</v>
      </c>
      <c r="J27" s="598"/>
      <c r="K27" s="94"/>
      <c r="M27" s="2"/>
      <c r="N27" s="72"/>
      <c r="O27"/>
      <c r="P27"/>
      <c r="Q27"/>
    </row>
    <row r="28" spans="2:17" ht="15" customHeight="1">
      <c r="B28" s="289" t="str">
        <f>' Banco de Dados'!B18</f>
        <v>Coletor Manual de RSD/RSC</v>
      </c>
      <c r="C28" s="288"/>
      <c r="D28" s="196">
        <f>IF($I$12="X",' Banco de Dados'!D18,IF($I$12="XX",' Banco de Dados'!E18,IF($I$12="XXX",' Banco de Dados'!F18,0)))</f>
        <v>1055.71</v>
      </c>
      <c r="E28" s="196">
        <f>IF(' Banco de Dados'!G18="A",'1.0 - Aterro (Sanitario)'!D28*'1.0 - Aterro (Sanitario)'!$E$18,0)</f>
        <v>422.28400000000005</v>
      </c>
      <c r="F28" s="196">
        <f>IF(' Banco de Dados'!H18="A",'1.0 - Aterro (Sanitario)'!D28*'1.0 - Aterro (Sanitario)'!$F$18,0)</f>
        <v>0</v>
      </c>
      <c r="G28" s="196">
        <f t="shared" si="0"/>
        <v>1477.9940000000001</v>
      </c>
      <c r="H28" s="196">
        <f>G28*' Banco de Dados'!$C$88</f>
        <v>1251.2806247112892</v>
      </c>
      <c r="I28" s="199">
        <f t="shared" si="1"/>
        <v>0</v>
      </c>
      <c r="J28" s="598"/>
      <c r="K28" s="94"/>
      <c r="M28" s="2"/>
      <c r="N28" s="72"/>
      <c r="O28"/>
      <c r="P28"/>
      <c r="Q28"/>
    </row>
    <row r="29" spans="2:17" ht="15" customHeight="1">
      <c r="B29" s="289" t="str">
        <f>' Banco de Dados'!B19</f>
        <v>Coveiro</v>
      </c>
      <c r="C29" s="288"/>
      <c r="D29" s="196">
        <f>IF($I$12="X",' Banco de Dados'!D19,IF($I$12="XX",' Banco de Dados'!E19,IF($I$12="XXX",' Banco de Dados'!F19,0)))</f>
        <v>877.06</v>
      </c>
      <c r="E29" s="196">
        <f>IF(' Banco de Dados'!G19="A",'1.0 - Aterro (Sanitario)'!D29*'1.0 - Aterro (Sanitario)'!$E$18,0)</f>
        <v>0</v>
      </c>
      <c r="F29" s="196">
        <f>IF(' Banco de Dados'!H19="A",'1.0 - Aterro (Sanitario)'!D29*'1.0 - Aterro (Sanitario)'!$F$18,0)</f>
        <v>0</v>
      </c>
      <c r="G29" s="196">
        <f t="shared" si="0"/>
        <v>877.06</v>
      </c>
      <c r="H29" s="196">
        <f>G29*' Banco de Dados'!$C$88</f>
        <v>742.52546675377778</v>
      </c>
      <c r="I29" s="199">
        <f t="shared" si="1"/>
        <v>0</v>
      </c>
      <c r="J29" s="598"/>
      <c r="K29" s="94"/>
      <c r="M29" s="2"/>
      <c r="N29" s="72"/>
      <c r="O29"/>
      <c r="P29"/>
      <c r="Q29"/>
    </row>
    <row r="30" spans="2:17" ht="15" customHeight="1">
      <c r="B30" s="289" t="str">
        <f>' Banco de Dados'!B20</f>
        <v xml:space="preserve">Encarregado /Supervisor de Turma </v>
      </c>
      <c r="C30" s="288"/>
      <c r="D30" s="196">
        <f>IF($I$12="X",' Banco de Dados'!D20,IF($I$12="XX",' Banco de Dados'!E20,IF($I$12="XXX",' Banco de Dados'!F20,0)))</f>
        <v>1134.44</v>
      </c>
      <c r="E30" s="196">
        <f>IF(' Banco de Dados'!G20="A",'1.0 - Aterro (Sanitario)'!D30*'1.0 - Aterro (Sanitario)'!$E$18,0)</f>
        <v>0</v>
      </c>
      <c r="F30" s="196">
        <f>IF(' Banco de Dados'!H20="A",'1.0 - Aterro (Sanitario)'!D30*'1.0 - Aterro (Sanitario)'!$F$18,0)</f>
        <v>0</v>
      </c>
      <c r="G30" s="196">
        <f t="shared" si="0"/>
        <v>1134.44</v>
      </c>
      <c r="H30" s="196">
        <f>G30*' Banco de Dados'!$C$88</f>
        <v>960.42527364622231</v>
      </c>
      <c r="I30" s="199">
        <f t="shared" si="1"/>
        <v>0</v>
      </c>
      <c r="J30" s="5"/>
      <c r="K30" s="94"/>
      <c r="M30" s="2"/>
      <c r="N30" s="72"/>
      <c r="O30"/>
      <c r="P30"/>
      <c r="Q30"/>
    </row>
    <row r="31" spans="2:17" ht="15" customHeight="1">
      <c r="B31" s="289" t="str">
        <f>' Banco de Dados'!B21</f>
        <v>Gari - Varrição de Rua  / Limpeza em geral</v>
      </c>
      <c r="C31" s="288"/>
      <c r="D31" s="196">
        <f>IF($I$12="X",' Banco de Dados'!D21,IF($I$12="XX",' Banco de Dados'!E21,IF($I$12="XXX",' Banco de Dados'!F21,0)))</f>
        <v>1027.69</v>
      </c>
      <c r="E31" s="196">
        <f>IF(' Banco de Dados'!G21="A",'1.0 - Aterro (Sanitario)'!D31*'1.0 - Aterro (Sanitario)'!$E$18,0)</f>
        <v>411.07600000000002</v>
      </c>
      <c r="F31" s="196">
        <f>IF(' Banco de Dados'!H21="A",'1.0 - Aterro (Sanitario)'!D31*'1.0 - Aterro (Sanitario)'!$F$18,0)</f>
        <v>0</v>
      </c>
      <c r="G31" s="196">
        <f t="shared" si="0"/>
        <v>1438.7660000000001</v>
      </c>
      <c r="H31" s="196">
        <f>G31*' Banco de Dados'!$C$88</f>
        <v>1218.0699104958223</v>
      </c>
      <c r="I31" s="199">
        <f t="shared" si="1"/>
        <v>0</v>
      </c>
      <c r="J31" s="5"/>
      <c r="K31" s="94"/>
      <c r="M31" s="2"/>
      <c r="N31" s="72"/>
      <c r="O31"/>
      <c r="P31"/>
      <c r="Q31"/>
    </row>
    <row r="32" spans="2:17" ht="15" customHeight="1">
      <c r="B32" s="289" t="str">
        <f>' Banco de Dados'!B22</f>
        <v>Jardineiro</v>
      </c>
      <c r="C32" s="288"/>
      <c r="D32" s="196">
        <f>IF($I$12="X",' Banco de Dados'!D22,IF($I$12="XX",' Banco de Dados'!E22,IF($I$12="XXX",' Banco de Dados'!F22,0)))</f>
        <v>887.06</v>
      </c>
      <c r="E32" s="196">
        <f>IF(' Banco de Dados'!G22="A",'1.0 - Aterro (Sanitario)'!D32*'1.0 - Aterro (Sanitario)'!$E$18,0)</f>
        <v>0</v>
      </c>
      <c r="F32" s="196">
        <f>IF(' Banco de Dados'!H22="A",'1.0 - Aterro (Sanitario)'!D32*'1.0 - Aterro (Sanitario)'!$F$18,0)</f>
        <v>0</v>
      </c>
      <c r="G32" s="196">
        <f t="shared" si="0"/>
        <v>887.06</v>
      </c>
      <c r="H32" s="196">
        <f>G32*' Banco de Dados'!$C$88</f>
        <v>750.99154053155553</v>
      </c>
      <c r="I32" s="199">
        <f t="shared" si="1"/>
        <v>0</v>
      </c>
      <c r="J32" s="5"/>
      <c r="K32" s="94"/>
      <c r="M32" s="2"/>
      <c r="N32" s="72"/>
      <c r="O32"/>
      <c r="P32"/>
      <c r="Q32"/>
    </row>
    <row r="33" spans="2:17" ht="30" customHeight="1">
      <c r="B33" s="640" t="str">
        <f>' Banco de Dados'!B23</f>
        <v>Limpador de Corregos, Canais, Sistema de Drenagens e Afins</v>
      </c>
      <c r="C33" s="288"/>
      <c r="D33" s="196">
        <f>IF($I$12="X",' Banco de Dados'!D23,IF($I$12="XX",' Banco de Dados'!E23,IF($I$12="XXX",' Banco de Dados'!F23,0)))</f>
        <v>887.06</v>
      </c>
      <c r="E33" s="196">
        <f>IF(' Banco de Dados'!G23="A",'1.0 - Aterro (Sanitario)'!D33*'1.0 - Aterro (Sanitario)'!$E$18,0)</f>
        <v>0</v>
      </c>
      <c r="F33" s="196">
        <f>IF(' Banco de Dados'!H23="A",'1.0 - Aterro (Sanitario)'!D33*'1.0 - Aterro (Sanitario)'!$F$18,0)</f>
        <v>0</v>
      </c>
      <c r="G33" s="196">
        <f t="shared" si="0"/>
        <v>887.06</v>
      </c>
      <c r="H33" s="196">
        <f>G33*' Banco de Dados'!$C$88</f>
        <v>750.99154053155553</v>
      </c>
      <c r="I33" s="199">
        <f t="shared" si="1"/>
        <v>0</v>
      </c>
      <c r="J33" s="5"/>
      <c r="K33" s="94"/>
      <c r="M33" s="2"/>
      <c r="N33" s="72"/>
      <c r="O33"/>
      <c r="P33"/>
      <c r="Q33"/>
    </row>
    <row r="34" spans="2:17" ht="15" customHeight="1">
      <c r="B34" s="289" t="str">
        <f>' Banco de Dados'!B24</f>
        <v>Manipulador de Residuos</v>
      </c>
      <c r="C34" s="288"/>
      <c r="D34" s="196">
        <f>IF($I$12="X",' Banco de Dados'!D24,IF($I$12="XX",' Banco de Dados'!E24,IF($I$12="XXX",' Banco de Dados'!F24,0)))</f>
        <v>887.06</v>
      </c>
      <c r="E34" s="196">
        <f>IF(' Banco de Dados'!G24="A",'1.0 - Aterro (Sanitario)'!D34*'1.0 - Aterro (Sanitario)'!$E$18,0)</f>
        <v>0</v>
      </c>
      <c r="F34" s="196">
        <f>IF(' Banco de Dados'!H24="A",'1.0 - Aterro (Sanitario)'!D34*'1.0 - Aterro (Sanitario)'!$F$18,0)</f>
        <v>0</v>
      </c>
      <c r="G34" s="196">
        <f t="shared" si="0"/>
        <v>887.06</v>
      </c>
      <c r="H34" s="196">
        <f>G34*' Banco de Dados'!$C$88</f>
        <v>750.99154053155553</v>
      </c>
      <c r="I34" s="199">
        <f t="shared" si="1"/>
        <v>0</v>
      </c>
      <c r="J34" s="5"/>
      <c r="K34" s="94"/>
      <c r="M34" s="2"/>
      <c r="N34" s="72"/>
      <c r="O34"/>
      <c r="P34"/>
      <c r="Q34"/>
    </row>
    <row r="35" spans="2:17" ht="15" customHeight="1">
      <c r="B35" s="289" t="str">
        <f>' Banco de Dados'!B25</f>
        <v>Motociclista</v>
      </c>
      <c r="C35" s="288"/>
      <c r="D35" s="196">
        <f>IF($I$12="X",' Banco de Dados'!D25,IF($I$12="XX",' Banco de Dados'!E25,IF($I$12="XXX",' Banco de Dados'!F25,0)))</f>
        <v>822.73</v>
      </c>
      <c r="E35" s="196">
        <f>IF(' Banco de Dados'!G25="A",'1.0 - Aterro (Sanitario)'!D35*'1.0 - Aterro (Sanitario)'!$E$18,0)</f>
        <v>0</v>
      </c>
      <c r="F35" s="196">
        <f>IF(' Banco de Dados'!H25="A",'1.0 - Aterro (Sanitario)'!D35*'1.0 - Aterro (Sanitario)'!$F$18,0)</f>
        <v>0</v>
      </c>
      <c r="G35" s="196">
        <f t="shared" si="0"/>
        <v>822.73</v>
      </c>
      <c r="H35" s="196">
        <f>G35*' Banco de Dados'!$C$88</f>
        <v>696.5292879191112</v>
      </c>
      <c r="I35" s="199">
        <f t="shared" si="1"/>
        <v>0</v>
      </c>
      <c r="J35" s="5"/>
      <c r="K35" s="94"/>
      <c r="M35" s="2"/>
      <c r="N35" s="72"/>
      <c r="O35"/>
      <c r="P35"/>
      <c r="Q35"/>
    </row>
    <row r="36" spans="2:17" ht="15" customHeight="1">
      <c r="B36" s="289" t="str">
        <f>' Banco de Dados'!B26</f>
        <v>Motociclista Coletor</v>
      </c>
      <c r="C36" s="288"/>
      <c r="D36" s="196">
        <f>IF($I$12="X",' Banco de Dados'!D26,IF($I$12="XX",' Banco de Dados'!E26,IF($I$12="XXX",' Banco de Dados'!F26,0)))</f>
        <v>977.42</v>
      </c>
      <c r="E36" s="196">
        <f>IF(' Banco de Dados'!G26="A",'1.0 - Aterro (Sanitario)'!D36*'1.0 - Aterro (Sanitario)'!$E$18,0)</f>
        <v>0</v>
      </c>
      <c r="F36" s="196">
        <f>IF(' Banco de Dados'!H26="A",'1.0 - Aterro (Sanitario)'!D36*'1.0 - Aterro (Sanitario)'!$F$18,0)</f>
        <v>0</v>
      </c>
      <c r="G36" s="196">
        <f t="shared" si="0"/>
        <v>977.42</v>
      </c>
      <c r="H36" s="196">
        <f>G36*' Banco de Dados'!$C$88</f>
        <v>827.49098318755557</v>
      </c>
      <c r="I36" s="199">
        <f t="shared" si="1"/>
        <v>0</v>
      </c>
      <c r="J36" s="5"/>
      <c r="K36" s="94"/>
      <c r="M36" s="2"/>
      <c r="N36" s="72"/>
      <c r="O36"/>
      <c r="P36"/>
      <c r="Q36"/>
    </row>
    <row r="37" spans="2:17" ht="15" customHeight="1">
      <c r="B37" s="289" t="str">
        <f>' Banco de Dados'!B27</f>
        <v>Motorista "A" - (Condutores de veículos abaixo de 15.000 kg)</v>
      </c>
      <c r="C37" s="288"/>
      <c r="D37" s="196">
        <f>IF($I$12="X",' Banco de Dados'!D27,IF($I$12="XX",' Banco de Dados'!E27,IF($I$12="XXX",' Banco de Dados'!F27,0)))</f>
        <v>1307.1600000000001</v>
      </c>
      <c r="E37" s="196">
        <f>IF(' Banco de Dados'!G27="A",'1.0 - Aterro (Sanitario)'!D37*'1.0 - Aterro (Sanitario)'!$E$18,0)</f>
        <v>0</v>
      </c>
      <c r="F37" s="196">
        <f>IF(' Banco de Dados'!H27="A",'1.0 - Aterro (Sanitario)'!D37*'1.0 - Aterro (Sanitario)'!$F$18,0)</f>
        <v>0</v>
      </c>
      <c r="G37" s="196">
        <f t="shared" si="0"/>
        <v>1307.1600000000001</v>
      </c>
      <c r="H37" s="196">
        <f>G37*' Banco de Dados'!$C$88</f>
        <v>1106.6512999360002</v>
      </c>
      <c r="I37" s="199">
        <f t="shared" si="1"/>
        <v>0</v>
      </c>
      <c r="J37" s="5"/>
      <c r="K37" s="94"/>
      <c r="M37" s="2"/>
      <c r="N37" s="72"/>
      <c r="O37"/>
      <c r="P37"/>
      <c r="Q37"/>
    </row>
    <row r="38" spans="2:17" ht="15" customHeight="1">
      <c r="B38" s="289" t="str">
        <f>' Banco de Dados'!B28</f>
        <v>Motorista "B " - (Condutores de veículos pesados, operadores de máquinas pesadas automotoras sobre pneus, pás carregadeiras, carretas com mais de 15.000 kg de cargas e compactadores de lixo acima de 13m³)</v>
      </c>
      <c r="C38" s="288"/>
      <c r="D38" s="196">
        <f>IF($I$12="X",' Banco de Dados'!D28,IF($I$12="XX",' Banco de Dados'!E28,IF($I$12="XXX",' Banco de Dados'!F28,0)))</f>
        <v>1986.28</v>
      </c>
      <c r="E38" s="196">
        <f>IF(' Banco de Dados'!G28="A",'1.0 - Aterro (Sanitario)'!D38*'1.0 - Aterro (Sanitario)'!$E$18,0)</f>
        <v>0</v>
      </c>
      <c r="F38" s="196">
        <f>IF(' Banco de Dados'!H28="A",'1.0 - Aterro (Sanitario)'!D38*'1.0 - Aterro (Sanitario)'!$F$18,0)</f>
        <v>0</v>
      </c>
      <c r="G38" s="196">
        <f t="shared" si="0"/>
        <v>1986.28</v>
      </c>
      <c r="H38" s="196">
        <f>G38*' Banco de Dados'!$C$88</f>
        <v>1681.5993023324445</v>
      </c>
      <c r="I38" s="199">
        <f t="shared" si="1"/>
        <v>0</v>
      </c>
      <c r="J38" s="5"/>
      <c r="K38" s="94"/>
      <c r="M38" s="2"/>
      <c r="N38" s="72"/>
      <c r="O38"/>
      <c r="P38"/>
      <c r="Q38"/>
    </row>
    <row r="39" spans="2:17" ht="15" customHeight="1">
      <c r="B39" s="289" t="str">
        <f>' Banco de Dados'!B29</f>
        <v>Motorista "B " - Coleta de RSD/RSC - Galhos</v>
      </c>
      <c r="C39" s="288"/>
      <c r="D39" s="196">
        <f>IF($I$12="X",' Banco de Dados'!D29,IF($I$12="XX",' Banco de Dados'!E29,IF($I$12="XXX",' Banco de Dados'!F29,0)))</f>
        <v>1986.28</v>
      </c>
      <c r="E39" s="196">
        <f>IF(' Banco de Dados'!G29="A",'1.0 - Aterro (Sanitario)'!D39*'1.0 - Aterro (Sanitario)'!$E$18,0)</f>
        <v>0</v>
      </c>
      <c r="F39" s="196">
        <f>IF(' Banco de Dados'!H29="A",'1.0 - Aterro (Sanitario)'!D39*'1.0 - Aterro (Sanitario)'!$F$18,0)</f>
        <v>0</v>
      </c>
      <c r="G39" s="196">
        <f t="shared" si="0"/>
        <v>1986.28</v>
      </c>
      <c r="H39" s="196">
        <f>G39*' Banco de Dados'!$C$88</f>
        <v>1681.5993023324445</v>
      </c>
      <c r="I39" s="199">
        <f t="shared" si="1"/>
        <v>0</v>
      </c>
      <c r="J39" s="5"/>
      <c r="K39" s="94"/>
      <c r="M39" s="2"/>
      <c r="N39" s="72"/>
      <c r="O39"/>
      <c r="P39"/>
      <c r="Q39"/>
    </row>
    <row r="40" spans="2:17" ht="15" customHeight="1">
      <c r="B40" s="289" t="str">
        <f>' Banco de Dados'!B30</f>
        <v>Motorista "B " - Coleta de RSD/RSC - Transbordo</v>
      </c>
      <c r="C40" s="288"/>
      <c r="D40" s="196">
        <f>IF($I$12="X",' Banco de Dados'!D30,IF($I$12="XX",' Banco de Dados'!E30,IF($I$12="XXX",' Banco de Dados'!F30,0)))</f>
        <v>1986.28</v>
      </c>
      <c r="E40" s="196">
        <f>IF(' Banco de Dados'!G30="A",'1.0 - Aterro (Sanitario)'!D40*'1.0 - Aterro (Sanitario)'!$E$18,0)</f>
        <v>0</v>
      </c>
      <c r="F40" s="196">
        <f>IF(' Banco de Dados'!H30="A",'1.0 - Aterro (Sanitario)'!D40*'1.0 - Aterro (Sanitario)'!$F$18,0)</f>
        <v>0</v>
      </c>
      <c r="G40" s="196">
        <f t="shared" si="0"/>
        <v>1986.28</v>
      </c>
      <c r="H40" s="196">
        <f>G40*' Banco de Dados'!$C$88</f>
        <v>1681.5993023324445</v>
      </c>
      <c r="I40" s="199">
        <f t="shared" si="1"/>
        <v>0</v>
      </c>
      <c r="J40" s="5"/>
      <c r="K40" s="94"/>
      <c r="M40" s="2"/>
      <c r="N40" s="72"/>
      <c r="O40"/>
      <c r="P40"/>
      <c r="Q40"/>
    </row>
    <row r="41" spans="2:17" ht="15" customHeight="1">
      <c r="B41" s="289" t="str">
        <f>' Banco de Dados'!B31</f>
        <v>Motorista "B " - Coleta de RSD/RSC - Compactadores</v>
      </c>
      <c r="C41" s="288"/>
      <c r="D41" s="196">
        <f>IF($I$12="X",' Banco de Dados'!D31,IF($I$12="XX",' Banco de Dados'!E31,IF($I$12="XXX",' Banco de Dados'!F31,0)))</f>
        <v>1986.28</v>
      </c>
      <c r="E41" s="196">
        <f>IF(' Banco de Dados'!G31="A",'1.0 - Aterro (Sanitario)'!D41*'1.0 - Aterro (Sanitario)'!$E$18,0)</f>
        <v>0</v>
      </c>
      <c r="F41" s="196">
        <f>IF(' Banco de Dados'!H31="A",'1.0 - Aterro (Sanitario)'!D41*'1.0 - Aterro (Sanitario)'!$F$18,0)</f>
        <v>0</v>
      </c>
      <c r="G41" s="196">
        <f t="shared" si="0"/>
        <v>1986.28</v>
      </c>
      <c r="H41" s="196">
        <f>G41*' Banco de Dados'!$C$88</f>
        <v>1681.5993023324445</v>
      </c>
      <c r="I41" s="199">
        <f t="shared" si="1"/>
        <v>0</v>
      </c>
      <c r="J41" s="5"/>
      <c r="K41" s="94"/>
      <c r="M41" s="2"/>
      <c r="N41" s="72"/>
      <c r="O41"/>
      <c r="P41"/>
      <c r="Q41"/>
    </row>
    <row r="42" spans="2:17" ht="15" customHeight="1">
      <c r="B42" s="289" t="str">
        <f>' Banco de Dados'!B32</f>
        <v>Motorista "B " - Onibus Urbano</v>
      </c>
      <c r="C42" s="288"/>
      <c r="D42" s="196">
        <f>IF($I$12="X",' Banco de Dados'!D32,IF($I$12="XX",' Banco de Dados'!E32,IF($I$12="XXX",' Banco de Dados'!F32,0)))</f>
        <v>1986.28</v>
      </c>
      <c r="E42" s="196">
        <f>IF(' Banco de Dados'!G32="A",'1.0 - Aterro (Sanitario)'!D42*'1.0 - Aterro (Sanitario)'!$E$18,0)</f>
        <v>0</v>
      </c>
      <c r="F42" s="196">
        <f>IF(' Banco de Dados'!H32="A",'1.0 - Aterro (Sanitario)'!D42*'1.0 - Aterro (Sanitario)'!$F$18,0)</f>
        <v>0</v>
      </c>
      <c r="G42" s="196">
        <f t="shared" si="0"/>
        <v>1986.28</v>
      </c>
      <c r="H42" s="196">
        <f>G42*' Banco de Dados'!$C$88</f>
        <v>1681.5993023324445</v>
      </c>
      <c r="I42" s="199">
        <f t="shared" si="1"/>
        <v>0</v>
      </c>
      <c r="J42" s="5"/>
      <c r="K42" s="94"/>
      <c r="M42" s="2"/>
      <c r="N42" s="72"/>
      <c r="O42"/>
      <c r="P42"/>
      <c r="Q42"/>
    </row>
    <row r="43" spans="2:17" ht="15" customHeight="1">
      <c r="B43" s="289" t="str">
        <f>' Banco de Dados'!B33</f>
        <v>Motorista "B " - Operador de Pá Carregadeira</v>
      </c>
      <c r="C43" s="288"/>
      <c r="D43" s="196">
        <f>IF($I$12="X",' Banco de Dados'!D33,IF($I$12="XX",' Banco de Dados'!E33,IF($I$12="XXX",' Banco de Dados'!F33,0)))</f>
        <v>1986.28</v>
      </c>
      <c r="E43" s="196">
        <f>IF(' Banco de Dados'!G33="A",'1.0 - Aterro (Sanitario)'!D43*'1.0 - Aterro (Sanitario)'!$E$18,0)</f>
        <v>0</v>
      </c>
      <c r="F43" s="196">
        <f>IF(' Banco de Dados'!H33="A",'1.0 - Aterro (Sanitario)'!D43*'1.0 - Aterro (Sanitario)'!$F$18,0)</f>
        <v>0</v>
      </c>
      <c r="G43" s="196">
        <f t="shared" si="0"/>
        <v>1986.28</v>
      </c>
      <c r="H43" s="196">
        <f>G43*' Banco de Dados'!$C$88</f>
        <v>1681.5993023324445</v>
      </c>
      <c r="I43" s="199">
        <f t="shared" si="1"/>
        <v>0</v>
      </c>
      <c r="J43" s="5"/>
      <c r="K43" s="94"/>
      <c r="M43" s="2"/>
      <c r="N43" s="72"/>
      <c r="O43"/>
      <c r="P43"/>
      <c r="Q43"/>
    </row>
    <row r="44" spans="2:17" ht="15" customHeight="1">
      <c r="B44" s="289" t="str">
        <f>' Banco de Dados'!B34</f>
        <v>Motorista "B " - Operador de Trator de Esteira</v>
      </c>
      <c r="C44" s="288"/>
      <c r="D44" s="196">
        <f>IF($I$12="X",' Banco de Dados'!D34,IF($I$12="XX",' Banco de Dados'!E34,IF($I$12="XXX",' Banco de Dados'!F34,0)))</f>
        <v>1986.28</v>
      </c>
      <c r="E44" s="196">
        <f>IF(' Banco de Dados'!G34="A",'1.0 - Aterro (Sanitario)'!D44*'1.0 - Aterro (Sanitario)'!$E$18,0)</f>
        <v>0</v>
      </c>
      <c r="F44" s="196">
        <f>IF(' Banco de Dados'!H34="A",'1.0 - Aterro (Sanitario)'!D44*'1.0 - Aterro (Sanitario)'!$F$18,0)</f>
        <v>0</v>
      </c>
      <c r="G44" s="196">
        <f t="shared" si="0"/>
        <v>1986.28</v>
      </c>
      <c r="H44" s="196">
        <f>G44*' Banco de Dados'!$C$88</f>
        <v>1681.5993023324445</v>
      </c>
      <c r="I44" s="199">
        <f t="shared" si="1"/>
        <v>0</v>
      </c>
      <c r="J44" s="5"/>
      <c r="K44" s="94"/>
      <c r="M44" s="2"/>
      <c r="N44" s="72"/>
      <c r="O44"/>
      <c r="P44"/>
      <c r="Q44"/>
    </row>
    <row r="45" spans="2:17" ht="15" customHeight="1">
      <c r="B45" s="289" t="str">
        <f>' Banco de Dados'!B35</f>
        <v>Motorista "B " - Operador de Munck</v>
      </c>
      <c r="C45" s="288"/>
      <c r="D45" s="196">
        <f>IF($I$12="X",' Banco de Dados'!D35,IF($I$12="XX",' Banco de Dados'!E35,IF($I$12="XXX",' Banco de Dados'!F35,0)))</f>
        <v>1986.28</v>
      </c>
      <c r="E45" s="196">
        <f>IF(' Banco de Dados'!G35="A",'1.0 - Aterro (Sanitario)'!D45*'1.0 - Aterro (Sanitario)'!$E$18,0)</f>
        <v>0</v>
      </c>
      <c r="F45" s="196">
        <f>IF(' Banco de Dados'!H35="A",'1.0 - Aterro (Sanitario)'!D45*'1.0 - Aterro (Sanitario)'!$F$18,0)</f>
        <v>0</v>
      </c>
      <c r="G45" s="196">
        <f t="shared" si="0"/>
        <v>1986.28</v>
      </c>
      <c r="H45" s="196">
        <f>G45*' Banco de Dados'!$C$88</f>
        <v>1681.5993023324445</v>
      </c>
      <c r="I45" s="199">
        <f t="shared" si="1"/>
        <v>0</v>
      </c>
      <c r="J45" s="5"/>
      <c r="K45" s="94"/>
      <c r="M45" s="2"/>
      <c r="N45" s="72"/>
      <c r="O45"/>
      <c r="P45"/>
      <c r="Q45"/>
    </row>
    <row r="46" spans="2:17">
      <c r="B46" s="640" t="str">
        <f>' Banco de Dados'!B36</f>
        <v>Motorista "B " - Transporte de Resíduos Sólidos Domésticos</v>
      </c>
      <c r="C46" s="288"/>
      <c r="D46" s="196">
        <f>IF($I$12="X",' Banco de Dados'!D36,IF($I$12="XX",' Banco de Dados'!E36,IF($I$12="XXX",' Banco de Dados'!F36,0)))</f>
        <v>2135.25</v>
      </c>
      <c r="E46" s="196">
        <f>IF(' Banco de Dados'!G36="A",'1.0 - Aterro (Sanitario)'!D46*'1.0 - Aterro (Sanitario)'!$E$18,0)</f>
        <v>0</v>
      </c>
      <c r="F46" s="196">
        <f>IF(' Banco de Dados'!H36="A",'1.0 - Aterro (Sanitario)'!D46*'1.0 - Aterro (Sanitario)'!$F$18,0)</f>
        <v>0</v>
      </c>
      <c r="G46" s="196">
        <f t="shared" si="0"/>
        <v>2135.25</v>
      </c>
      <c r="H46" s="196">
        <f>G46*' Banco de Dados'!$C$88</f>
        <v>1807.7184034000002</v>
      </c>
      <c r="I46" s="199">
        <f t="shared" si="1"/>
        <v>0</v>
      </c>
      <c r="J46" s="5"/>
      <c r="K46" s="94"/>
      <c r="M46" s="2"/>
      <c r="N46" s="72"/>
      <c r="O46"/>
      <c r="P46"/>
      <c r="Q46"/>
    </row>
    <row r="47" spans="2:17" ht="15" customHeight="1">
      <c r="B47" s="289" t="str">
        <f>' Banco de Dados'!B37</f>
        <v>Motorista "B " - Transporte de Resíduos de Saúde</v>
      </c>
      <c r="C47" s="288"/>
      <c r="D47" s="196">
        <f>IF($I$12="X",' Banco de Dados'!D37,IF($I$12="XX",' Banco de Dados'!E37,IF($I$12="XXX",' Banco de Dados'!F37,0)))</f>
        <v>1986.28</v>
      </c>
      <c r="E47" s="196">
        <f>IF(' Banco de Dados'!G37="A",'1.0 - Aterro (Sanitario)'!D47*'1.0 - Aterro (Sanitario)'!$E$18,0)</f>
        <v>0</v>
      </c>
      <c r="F47" s="196">
        <f>IF(' Banco de Dados'!H37="A",'1.0 - Aterro (Sanitario)'!D47*'1.0 - Aterro (Sanitario)'!$F$18,0)</f>
        <v>0</v>
      </c>
      <c r="G47" s="196">
        <f t="shared" si="0"/>
        <v>1986.28</v>
      </c>
      <c r="H47" s="196">
        <f>G47*' Banco de Dados'!$C$88</f>
        <v>1681.5993023324445</v>
      </c>
      <c r="I47" s="199">
        <f t="shared" si="1"/>
        <v>0</v>
      </c>
      <c r="J47" s="5"/>
      <c r="K47" s="94"/>
      <c r="M47" s="2"/>
      <c r="N47" s="72"/>
      <c r="O47"/>
      <c r="P47"/>
      <c r="Q47"/>
    </row>
    <row r="48" spans="2:17" ht="15" customHeight="1">
      <c r="B48" s="289" t="str">
        <f>' Banco de Dados'!B38</f>
        <v xml:space="preserve">Motorista "B " </v>
      </c>
      <c r="C48" s="288"/>
      <c r="D48" s="196">
        <f>IF($I$12="X",' Banco de Dados'!D38,IF($I$12="XX",' Banco de Dados'!E38,IF($I$12="XXX",' Banco de Dados'!F38,0)))</f>
        <v>1986.28</v>
      </c>
      <c r="E48" s="196">
        <f>IF(' Banco de Dados'!G38="A",'1.0 - Aterro (Sanitario)'!D48*'1.0 - Aterro (Sanitario)'!$E$18,0)</f>
        <v>0</v>
      </c>
      <c r="F48" s="196">
        <f>IF(' Banco de Dados'!H38="A",'1.0 - Aterro (Sanitario)'!D48*'1.0 - Aterro (Sanitario)'!$F$18,0)</f>
        <v>0</v>
      </c>
      <c r="G48" s="196">
        <f t="shared" si="0"/>
        <v>1986.28</v>
      </c>
      <c r="H48" s="196">
        <f>G48*' Banco de Dados'!$C$88</f>
        <v>1681.5993023324445</v>
      </c>
      <c r="I48" s="199">
        <f t="shared" si="1"/>
        <v>0</v>
      </c>
      <c r="J48" s="5"/>
      <c r="K48" s="94"/>
      <c r="M48" s="2"/>
      <c r="N48" s="72"/>
      <c r="P48"/>
      <c r="Q48"/>
    </row>
    <row r="49" spans="2:17" ht="15" customHeight="1">
      <c r="B49" s="289" t="str">
        <f>' Banco de Dados'!B39</f>
        <v>Motorista "B " - Caminhão de sucção c/ sistema a vácuo</v>
      </c>
      <c r="C49" s="288"/>
      <c r="D49" s="196">
        <f>IF($I$12="X",' Banco de Dados'!D39,IF($I$12="XX",' Banco de Dados'!E39,IF($I$12="XXX",' Banco de Dados'!F39,0)))</f>
        <v>1986.28</v>
      </c>
      <c r="E49" s="196">
        <f>IF(' Banco de Dados'!G39="A",'1.0 - Aterro (Sanitario)'!D49*'1.0 - Aterro (Sanitario)'!$E$18,0)</f>
        <v>0</v>
      </c>
      <c r="F49" s="196">
        <f>IF(' Banco de Dados'!H39="A",'1.0 - Aterro (Sanitario)'!D49*'1.0 - Aterro (Sanitario)'!$F$18,0)</f>
        <v>0</v>
      </c>
      <c r="G49" s="196">
        <f t="shared" si="0"/>
        <v>1986.28</v>
      </c>
      <c r="H49" s="196">
        <f>G49*' Banco de Dados'!$C$88</f>
        <v>1681.5993023324445</v>
      </c>
      <c r="I49" s="199">
        <f t="shared" si="1"/>
        <v>0</v>
      </c>
      <c r="J49" s="5"/>
      <c r="K49" s="94"/>
      <c r="M49" s="2"/>
      <c r="N49" s="72"/>
      <c r="P49"/>
      <c r="Q49"/>
    </row>
    <row r="50" spans="2:17" ht="15" customHeight="1">
      <c r="B50" s="289" t="str">
        <f>' Banco de Dados'!B40</f>
        <v>Motorista Carro leve</v>
      </c>
      <c r="C50" s="288"/>
      <c r="D50" s="196">
        <f>IF($I$12="X",' Banco de Dados'!D40,IF($I$12="XX",' Banco de Dados'!E40,IF($I$12="XXX",' Banco de Dados'!F40,0)))</f>
        <v>1246.0999999999999</v>
      </c>
      <c r="E50" s="196">
        <f>IF(' Banco de Dados'!G40="A",'1.0 - Aterro (Sanitario)'!D50*'1.0 - Aterro (Sanitario)'!$E$18,0)</f>
        <v>0</v>
      </c>
      <c r="F50" s="196">
        <f>IF(' Banco de Dados'!H40="A",'1.0 - Aterro (Sanitario)'!D50*'1.0 - Aterro (Sanitario)'!$F$18,0)</f>
        <v>0</v>
      </c>
      <c r="G50" s="196">
        <f t="shared" si="0"/>
        <v>1246.0999999999999</v>
      </c>
      <c r="H50" s="196">
        <f>G50*' Banco de Dados'!$C$88</f>
        <v>1054.9574534488888</v>
      </c>
      <c r="I50" s="199">
        <f t="shared" si="1"/>
        <v>0</v>
      </c>
      <c r="J50" s="5"/>
      <c r="K50" s="94"/>
      <c r="M50" s="2"/>
      <c r="N50" s="72"/>
      <c r="O50"/>
      <c r="P50"/>
      <c r="Q50"/>
    </row>
    <row r="51" spans="2:17" ht="15" customHeight="1">
      <c r="B51" s="289" t="str">
        <f>' Banco de Dados'!B41</f>
        <v>Oficina Mecanica</v>
      </c>
      <c r="C51" s="288"/>
      <c r="D51" s="196">
        <f>IF($I$12="X",' Banco de Dados'!D41,IF($I$12="XX",' Banco de Dados'!E41,IF($I$12="XXX",' Banco de Dados'!F41,0)))</f>
        <v>1261.6400000000001</v>
      </c>
      <c r="E51" s="196">
        <f>IF(' Banco de Dados'!G41="A",'1.0 - Aterro (Sanitario)'!D51*'1.0 - Aterro (Sanitario)'!$E$18,0)</f>
        <v>0</v>
      </c>
      <c r="F51" s="196">
        <f>IF(' Banco de Dados'!H41="A",'1.0 - Aterro (Sanitario)'!D51*'1.0 - Aterro (Sanitario)'!$F$18,0)</f>
        <v>0</v>
      </c>
      <c r="G51" s="196">
        <f t="shared" si="0"/>
        <v>1261.6400000000001</v>
      </c>
      <c r="H51" s="196">
        <f>G51*' Banco de Dados'!$C$88</f>
        <v>1068.1137320995558</v>
      </c>
      <c r="I51" s="199">
        <f t="shared" si="1"/>
        <v>0</v>
      </c>
      <c r="J51" s="5"/>
      <c r="K51" s="94"/>
      <c r="M51" s="2"/>
      <c r="N51" s="72"/>
      <c r="P51"/>
      <c r="Q51"/>
    </row>
    <row r="52" spans="2:17" ht="15" customHeight="1">
      <c r="B52" s="289" t="str">
        <f>' Banco de Dados'!B42</f>
        <v>Operador de Roçadeira e Motosserra</v>
      </c>
      <c r="C52" s="288"/>
      <c r="D52" s="196">
        <f>IF($I$12="X",' Banco de Dados'!D42,IF($I$12="XX",' Banco de Dados'!E42,IF($I$12="XXX",' Banco de Dados'!F42,0)))</f>
        <v>942.84</v>
      </c>
      <c r="E52" s="196">
        <f>IF(' Banco de Dados'!G42="A",'1.0 - Aterro (Sanitario)'!D52*'1.0 - Aterro (Sanitario)'!$E$18,0)</f>
        <v>0</v>
      </c>
      <c r="F52" s="196">
        <f>IF(' Banco de Dados'!H42="A",'1.0 - Aterro (Sanitario)'!D52*'1.0 - Aterro (Sanitario)'!$F$18,0)</f>
        <v>0</v>
      </c>
      <c r="G52" s="196">
        <f t="shared" si="0"/>
        <v>942.84</v>
      </c>
      <c r="H52" s="196">
        <f>G52*' Banco de Dados'!$C$88</f>
        <v>798.21530006400008</v>
      </c>
      <c r="I52" s="199">
        <f t="shared" si="1"/>
        <v>0</v>
      </c>
      <c r="J52" s="5"/>
      <c r="K52" s="94"/>
      <c r="M52" s="2"/>
      <c r="N52" s="72"/>
      <c r="P52"/>
      <c r="Q52"/>
    </row>
    <row r="53" spans="2:17" ht="15" customHeight="1">
      <c r="B53" s="289" t="str">
        <f>' Banco de Dados'!B43</f>
        <v>Porteiro</v>
      </c>
      <c r="C53" s="288"/>
      <c r="D53" s="196">
        <f>IF($I$12="X",' Banco de Dados'!D43,IF($I$12="XX",' Banco de Dados'!E43,IF($I$12="XXX",' Banco de Dados'!F43,0)))</f>
        <v>942.84</v>
      </c>
      <c r="E53" s="196">
        <f>IF(' Banco de Dados'!G43="A",'1.0 - Aterro (Sanitario)'!D53*'1.0 - Aterro (Sanitario)'!$E$18,0)</f>
        <v>0</v>
      </c>
      <c r="F53" s="196">
        <f>IF(' Banco de Dados'!H43="A",'1.0 - Aterro (Sanitario)'!D53*'1.0 - Aterro (Sanitario)'!$F$18,0)</f>
        <v>0</v>
      </c>
      <c r="G53" s="196">
        <f t="shared" si="0"/>
        <v>942.84</v>
      </c>
      <c r="H53" s="196">
        <f>G53*' Banco de Dados'!$C$88</f>
        <v>798.21530006400008</v>
      </c>
      <c r="I53" s="199">
        <f t="shared" si="1"/>
        <v>0</v>
      </c>
      <c r="J53" s="5"/>
      <c r="K53" s="94"/>
      <c r="M53" s="2"/>
      <c r="N53" s="72"/>
      <c r="P53"/>
      <c r="Q53"/>
    </row>
    <row r="54" spans="2:17" ht="15" customHeight="1">
      <c r="B54" s="289" t="str">
        <f>' Banco de Dados'!B44</f>
        <v>Vigia da Estação de Transpordo</v>
      </c>
      <c r="C54" s="288"/>
      <c r="D54" s="196">
        <f>IF($I$12="X",' Banco de Dados'!D44,IF($I$12="XX",' Banco de Dados'!E44,IF($I$12="XXX",' Banco de Dados'!F44,0)))</f>
        <v>987.68</v>
      </c>
      <c r="E54" s="196">
        <f>IF(' Banco de Dados'!G44="A",'1.0 - Aterro (Sanitario)'!D54*'1.0 - Aterro (Sanitario)'!$E$18,0)</f>
        <v>395.072</v>
      </c>
      <c r="F54" s="196">
        <f>IF(' Banco de Dados'!H44="A",'1.0 - Aterro (Sanitario)'!D54*'1.0 - Aterro (Sanitario)'!$F$18,0)</f>
        <v>0</v>
      </c>
      <c r="G54" s="196">
        <f t="shared" si="0"/>
        <v>1382.752</v>
      </c>
      <c r="H54" s="196">
        <f>G54*' Banco de Dados'!$C$88</f>
        <v>1170.6480448369778</v>
      </c>
      <c r="I54" s="199">
        <f t="shared" si="1"/>
        <v>0</v>
      </c>
      <c r="J54" s="5"/>
      <c r="K54" s="94"/>
      <c r="M54" s="2"/>
      <c r="N54" s="72"/>
      <c r="P54"/>
      <c r="Q54"/>
    </row>
    <row r="55" spans="2:17">
      <c r="B55" s="41" t="s">
        <v>22</v>
      </c>
      <c r="C55" s="135">
        <f>SUM(C19:C54)</f>
        <v>0</v>
      </c>
      <c r="D55" s="41"/>
      <c r="E55" s="132"/>
      <c r="F55" s="132"/>
      <c r="G55" s="132"/>
      <c r="H55" s="132"/>
      <c r="I55" s="87">
        <f>SUM(I19:I54)</f>
        <v>0</v>
      </c>
      <c r="J55" s="5"/>
      <c r="K55" s="145"/>
      <c r="L55" s="5"/>
      <c r="M55" s="5"/>
      <c r="P55"/>
      <c r="Q55"/>
    </row>
    <row r="56" spans="2:17" ht="7.5" customHeight="1">
      <c r="F56" s="7"/>
      <c r="G56" s="615"/>
      <c r="H56" s="615"/>
      <c r="I56" s="615"/>
      <c r="J56" s="5"/>
      <c r="K56" s="94"/>
      <c r="O56"/>
      <c r="P56"/>
      <c r="Q56"/>
    </row>
    <row r="57" spans="2:17" ht="7.5" customHeight="1">
      <c r="F57" s="7"/>
      <c r="G57" s="615"/>
      <c r="H57" s="615"/>
      <c r="I57" s="615"/>
      <c r="J57" s="5"/>
      <c r="K57" s="94"/>
      <c r="O57"/>
      <c r="P57"/>
      <c r="Q57"/>
    </row>
    <row r="58" spans="2:17" ht="12.75" customHeight="1">
      <c r="B58" s="712" t="s">
        <v>62</v>
      </c>
      <c r="C58" s="712" t="s">
        <v>91</v>
      </c>
      <c r="D58" s="712" t="s">
        <v>56</v>
      </c>
      <c r="E58" s="610" t="s">
        <v>83</v>
      </c>
      <c r="F58" s="610" t="s">
        <v>84</v>
      </c>
      <c r="G58" s="610" t="s">
        <v>57</v>
      </c>
      <c r="H58" s="610" t="s">
        <v>9</v>
      </c>
      <c r="I58" s="712" t="s">
        <v>58</v>
      </c>
      <c r="J58" s="5"/>
      <c r="K58" s="94"/>
      <c r="O58"/>
      <c r="P58"/>
      <c r="Q58"/>
    </row>
    <row r="59" spans="2:17" ht="10.5" customHeight="1" thickBot="1">
      <c r="B59" s="713"/>
      <c r="C59" s="713"/>
      <c r="D59" s="713"/>
      <c r="E59" s="291">
        <v>0.4</v>
      </c>
      <c r="F59" s="292">
        <v>0.2</v>
      </c>
      <c r="G59" s="611"/>
      <c r="H59" s="611"/>
      <c r="I59" s="713"/>
      <c r="J59" s="5"/>
      <c r="K59" s="94"/>
      <c r="L59" s="2"/>
      <c r="P59"/>
      <c r="Q59"/>
    </row>
    <row r="60" spans="2:17" ht="15" customHeight="1">
      <c r="B60" s="304" t="str">
        <f>' Banco de Dados'!B46</f>
        <v>Engenheiro  (Gerente do Contrato)</v>
      </c>
      <c r="C60" s="195">
        <f>SUM($C$19:$C$54)/400</f>
        <v>0</v>
      </c>
      <c r="D60" s="298">
        <f>IF($I$12="X",' Banco de Dados'!D46,IF($I$12="XX",' Banco de Dados'!E46,IF($I$12="XXX",' Banco de Dados'!F50,0)))</f>
        <v>6000</v>
      </c>
      <c r="E60" s="298">
        <f>IF(' Banco de Dados'!G46="A",'1.0 - Aterro (Sanitario)'!D60*'1.0 - Aterro (Sanitario)'!$E$18,0)</f>
        <v>0</v>
      </c>
      <c r="F60" s="298">
        <f>IF(' Banco de Dados'!H46="A",'1.0 - Aterro (Sanitario)'!D60*'1.0 - Aterro (Sanitario)'!$F$18,0)</f>
        <v>0</v>
      </c>
      <c r="G60" s="298">
        <f t="shared" ref="G60:G65" si="2">D60+E60+F60</f>
        <v>6000</v>
      </c>
      <c r="H60" s="298">
        <f>G60*' Banco de Dados'!$C$88</f>
        <v>5079.6442666666671</v>
      </c>
      <c r="I60" s="299">
        <f t="shared" ref="I60:I65" si="3">SUM(G60:H60)*C60</f>
        <v>0</v>
      </c>
      <c r="J60" s="5"/>
      <c r="K60" s="94"/>
      <c r="L60" s="94"/>
      <c r="M60" s="94"/>
      <c r="N60" s="94"/>
      <c r="O60" s="94"/>
      <c r="P60"/>
      <c r="Q60"/>
    </row>
    <row r="61" spans="2:17" ht="15" customHeight="1">
      <c r="B61" s="305" t="str">
        <f>' Banco de Dados'!B47</f>
        <v>Engenheiro de Segurança</v>
      </c>
      <c r="C61" s="195">
        <f>SUM($C$19:$C$54)/150</f>
        <v>0</v>
      </c>
      <c r="D61" s="300">
        <f>IF($I$12="X",' Banco de Dados'!D47,IF($I$12="XX",' Banco de Dados'!E47,IF($I$12="XXX",' Banco de Dados'!F51,0)))</f>
        <v>6000</v>
      </c>
      <c r="E61" s="300">
        <f>IF(' Banco de Dados'!G47="A",'1.0 - Aterro (Sanitario)'!D61*'1.0 - Aterro (Sanitario)'!$E$18,0)</f>
        <v>0</v>
      </c>
      <c r="F61" s="300">
        <f>IF(' Banco de Dados'!H47="A",'1.0 - Aterro (Sanitario)'!D61*'1.0 - Aterro (Sanitario)'!$F$18,0)</f>
        <v>0</v>
      </c>
      <c r="G61" s="300">
        <f t="shared" si="2"/>
        <v>6000</v>
      </c>
      <c r="H61" s="300">
        <f>G61*' Banco de Dados'!$C$88</f>
        <v>5079.6442666666671</v>
      </c>
      <c r="I61" s="301">
        <f t="shared" si="3"/>
        <v>0</v>
      </c>
      <c r="J61" s="5"/>
      <c r="K61" s="94"/>
      <c r="L61" s="5"/>
      <c r="M61" s="72"/>
      <c r="N61" s="72"/>
      <c r="O61"/>
      <c r="P61"/>
      <c r="Q61"/>
    </row>
    <row r="62" spans="2:17" ht="15" customHeight="1">
      <c r="B62" s="305" t="str">
        <f>' Banco de Dados'!B48</f>
        <v>Técnico Segurança</v>
      </c>
      <c r="C62" s="195">
        <f>SUM($C$19:$C$54)/150</f>
        <v>0</v>
      </c>
      <c r="D62" s="300">
        <f>IF($I$12="X",' Banco de Dados'!D48,IF($I$12="XX",' Banco de Dados'!E48,IF($I$12="XXX",' Banco de Dados'!F52,0)))</f>
        <v>1990.8</v>
      </c>
      <c r="E62" s="300">
        <f>IF(' Banco de Dados'!G48="A",'1.0 - Aterro (Sanitario)'!D62*'1.0 - Aterro (Sanitario)'!$E$18,0)</f>
        <v>0</v>
      </c>
      <c r="F62" s="300">
        <f>IF(' Banco de Dados'!H48="A",'1.0 - Aterro (Sanitario)'!D62*'1.0 - Aterro (Sanitario)'!$F$18,0)</f>
        <v>0</v>
      </c>
      <c r="G62" s="300">
        <f t="shared" si="2"/>
        <v>1990.8</v>
      </c>
      <c r="H62" s="300">
        <f>G62*' Banco de Dados'!$C$88</f>
        <v>1685.42596768</v>
      </c>
      <c r="I62" s="301">
        <f t="shared" si="3"/>
        <v>0</v>
      </c>
      <c r="J62" s="5"/>
      <c r="K62" s="94"/>
      <c r="L62" s="5"/>
      <c r="M62" s="72"/>
      <c r="N62" s="72"/>
      <c r="O62"/>
      <c r="P62"/>
      <c r="Q62"/>
    </row>
    <row r="63" spans="2:17" ht="15" customHeight="1">
      <c r="B63" s="305" t="str">
        <f>' Banco de Dados'!B49</f>
        <v>Técnico de Enfermagem</v>
      </c>
      <c r="C63" s="195">
        <f>SUM($C$19:$C$54)/150</f>
        <v>0</v>
      </c>
      <c r="D63" s="300">
        <f>IF($I$12="X",' Banco de Dados'!D49,IF($I$12="XX",' Banco de Dados'!E49,IF($I$12="XXX",' Banco de Dados'!F53,0)))</f>
        <v>1437.8</v>
      </c>
      <c r="E63" s="300">
        <f>IF(' Banco de Dados'!G49="A",'1.0 - Aterro (Sanitario)'!D63*'1.0 - Aterro (Sanitario)'!$E$18,0)</f>
        <v>0</v>
      </c>
      <c r="F63" s="300">
        <f>IF(' Banco de Dados'!H49="A",'1.0 - Aterro (Sanitario)'!D63*'1.0 - Aterro (Sanitario)'!$F$18,0)</f>
        <v>0</v>
      </c>
      <c r="G63" s="300">
        <f t="shared" si="2"/>
        <v>1437.8</v>
      </c>
      <c r="H63" s="300">
        <f>G63*' Banco de Dados'!$C$88</f>
        <v>1217.2520877688889</v>
      </c>
      <c r="I63" s="301">
        <f t="shared" si="3"/>
        <v>0</v>
      </c>
      <c r="J63" s="5"/>
      <c r="K63" s="94"/>
      <c r="L63" s="5"/>
      <c r="M63" s="72"/>
      <c r="N63" s="72"/>
      <c r="O63"/>
      <c r="P63"/>
      <c r="Q63"/>
    </row>
    <row r="64" spans="2:17" ht="15" customHeight="1">
      <c r="B64" s="305" t="str">
        <f>' Banco de Dados'!B50</f>
        <v>Enfermeiro do Trabalho</v>
      </c>
      <c r="C64" s="195">
        <f>SUM($C$19:$C$54)/400</f>
        <v>0</v>
      </c>
      <c r="D64" s="300">
        <f>IF($I$12="X",' Banco de Dados'!D50,IF($I$12="XX",' Banco de Dados'!E50,IF($I$12="XXX",' Banco de Dados'!F54,0)))</f>
        <v>2765</v>
      </c>
      <c r="E64" s="300">
        <f>IF(' Banco de Dados'!G50="A",'1.0 - Aterro (Sanitario)'!D64*'1.0 - Aterro (Sanitario)'!$E$18,0)</f>
        <v>0</v>
      </c>
      <c r="F64" s="300">
        <f>IF(' Banco de Dados'!H50="A",'1.0 - Aterro (Sanitario)'!D64*'1.0 - Aterro (Sanitario)'!$F$18,0)</f>
        <v>0</v>
      </c>
      <c r="G64" s="300">
        <f t="shared" si="2"/>
        <v>2765</v>
      </c>
      <c r="H64" s="300">
        <f>G64*' Banco de Dados'!$C$88</f>
        <v>2340.8693995555559</v>
      </c>
      <c r="I64" s="301">
        <f t="shared" si="3"/>
        <v>0</v>
      </c>
      <c r="J64" s="5"/>
      <c r="K64" s="94"/>
      <c r="L64" s="5"/>
      <c r="M64" s="72"/>
      <c r="N64" s="72"/>
      <c r="O64"/>
      <c r="P64"/>
      <c r="Q64"/>
    </row>
    <row r="65" spans="2:17" ht="15" customHeight="1" thickBot="1">
      <c r="B65" s="306" t="str">
        <f>' Banco de Dados'!B51</f>
        <v>Médico do Trabalho</v>
      </c>
      <c r="C65" s="195">
        <f>SUM($C$19:$C$54)/400</f>
        <v>0</v>
      </c>
      <c r="D65" s="302">
        <f>IF($I$12="X",' Banco de Dados'!D51,IF($I$12="XX",' Banco de Dados'!E51,IF($I$12="XXX",' Banco de Dados'!F55,0)))</f>
        <v>3882.06</v>
      </c>
      <c r="E65" s="302">
        <f>IF(' Banco de Dados'!G51="A",'1.0 - Aterro (Sanitario)'!D65*'1.0 - Aterro (Sanitario)'!$E$18,0)</f>
        <v>0</v>
      </c>
      <c r="F65" s="302">
        <f>IF(' Banco de Dados'!H51="A",'1.0 - Aterro (Sanitario)'!D65*'1.0 - Aterro (Sanitario)'!$F$18,0)</f>
        <v>0</v>
      </c>
      <c r="G65" s="302">
        <f t="shared" si="2"/>
        <v>3882.06</v>
      </c>
      <c r="H65" s="302">
        <f>G65*' Banco de Dados'!$C$88</f>
        <v>3286.5806369760003</v>
      </c>
      <c r="I65" s="303">
        <f t="shared" si="3"/>
        <v>0</v>
      </c>
      <c r="J65" s="5"/>
      <c r="K65" s="94"/>
      <c r="L65" s="5"/>
      <c r="M65" s="72"/>
      <c r="N65" s="72"/>
      <c r="O65"/>
      <c r="P65"/>
      <c r="Q65"/>
    </row>
    <row r="66" spans="2:17">
      <c r="B66" s="294"/>
      <c r="C66" s="295">
        <f>SUM(C60:C65)</f>
        <v>0</v>
      </c>
      <c r="D66" s="296"/>
      <c r="E66" s="296"/>
      <c r="F66" s="296"/>
      <c r="G66" s="296"/>
      <c r="H66" s="296"/>
      <c r="I66" s="297">
        <f>SUM(I60:I65)</f>
        <v>0</v>
      </c>
      <c r="J66" s="5"/>
      <c r="K66" s="146"/>
      <c r="L66" s="5"/>
      <c r="M66" s="5"/>
      <c r="P66"/>
      <c r="Q66"/>
    </row>
    <row r="67" spans="2:17" ht="7.5" customHeight="1">
      <c r="F67" s="7"/>
      <c r="G67" s="615"/>
      <c r="H67" s="615"/>
      <c r="I67" s="615"/>
      <c r="J67" s="5"/>
      <c r="O67"/>
      <c r="P67"/>
      <c r="Q67"/>
    </row>
    <row r="68" spans="2:17" ht="7.5" customHeight="1">
      <c r="F68" s="7"/>
      <c r="G68" s="615"/>
      <c r="H68" s="615"/>
      <c r="I68" s="615"/>
      <c r="O68"/>
      <c r="P68"/>
      <c r="Q68"/>
    </row>
    <row r="69" spans="2:17" ht="12.75" customHeight="1">
      <c r="B69" s="747" t="s">
        <v>26</v>
      </c>
      <c r="C69" s="612"/>
      <c r="D69" s="712" t="s">
        <v>91</v>
      </c>
      <c r="E69" s="712" t="s">
        <v>59</v>
      </c>
      <c r="F69" s="712" t="s">
        <v>197</v>
      </c>
      <c r="G69" s="712" t="s">
        <v>196</v>
      </c>
      <c r="H69" s="712" t="s">
        <v>198</v>
      </c>
      <c r="I69" s="712" t="s">
        <v>18</v>
      </c>
      <c r="L69" s="2"/>
      <c r="P69"/>
      <c r="Q69"/>
    </row>
    <row r="70" spans="2:17">
      <c r="B70" s="751"/>
      <c r="C70" s="613"/>
      <c r="D70" s="746"/>
      <c r="E70" s="746"/>
      <c r="F70" s="746"/>
      <c r="G70" s="746"/>
      <c r="H70" s="746"/>
      <c r="I70" s="746"/>
      <c r="O70"/>
      <c r="P70"/>
      <c r="Q70"/>
    </row>
    <row r="71" spans="2:17" ht="14.25">
      <c r="B71" s="193" t="str">
        <f>' EPI - EPC - Ferramentas'!C6</f>
        <v>Abafador de ruído tipo concha</v>
      </c>
      <c r="C71" s="194"/>
      <c r="D71" s="608">
        <f t="shared" ref="D71:D76" si="4">IF(H71="a",(SUM($C$19:$C$28)+$C$31+$C$32+$C$33+$C$43+$C$34+$C$29+$C$47+$C$46+$C$45+$C$41+$C$40+$C$39+$C$38+$C$44),0)</f>
        <v>0</v>
      </c>
      <c r="E71" s="196">
        <f>' EPI - EPC - Ferramentas'!D6</f>
        <v>54.04</v>
      </c>
      <c r="F71" s="197">
        <f>' EPI - EPC - Ferramentas'!E6</f>
        <v>6</v>
      </c>
      <c r="G71" s="196">
        <f>' EPI - EPC - Ferramentas'!F6</f>
        <v>9.0066666666666659</v>
      </c>
      <c r="H71" s="222"/>
      <c r="I71" s="597">
        <f t="shared" ref="I71:I96" si="5">IF(H71="a",G71*D71,0)</f>
        <v>0</v>
      </c>
      <c r="J71" s="5"/>
      <c r="K71" s="94"/>
      <c r="O71"/>
      <c r="P71"/>
      <c r="Q71"/>
    </row>
    <row r="72" spans="2:17" ht="14.25">
      <c r="B72" s="193" t="str">
        <f>' EPI - EPC - Ferramentas'!C7</f>
        <v>Avental de PVC</v>
      </c>
      <c r="C72" s="194"/>
      <c r="D72" s="608">
        <f t="shared" si="4"/>
        <v>0</v>
      </c>
      <c r="E72" s="196">
        <f>' EPI - EPC - Ferramentas'!D7</f>
        <v>6</v>
      </c>
      <c r="F72" s="197">
        <f>' EPI - EPC - Ferramentas'!E7</f>
        <v>6</v>
      </c>
      <c r="G72" s="196">
        <f>' EPI - EPC - Ferramentas'!F7</f>
        <v>1</v>
      </c>
      <c r="H72" s="222"/>
      <c r="I72" s="597">
        <f t="shared" si="5"/>
        <v>0</v>
      </c>
      <c r="J72" s="5"/>
      <c r="K72" s="94"/>
      <c r="O72"/>
      <c r="P72"/>
      <c r="Q72"/>
    </row>
    <row r="73" spans="2:17" ht="14.25">
      <c r="B73" s="193" t="str">
        <f>' EPI - EPC - Ferramentas'!C8</f>
        <v>Boné tipo árabe</v>
      </c>
      <c r="C73" s="194"/>
      <c r="D73" s="608">
        <f t="shared" si="4"/>
        <v>0</v>
      </c>
      <c r="E73" s="196">
        <f>' EPI - EPC - Ferramentas'!D8</f>
        <v>9.8000000000000007</v>
      </c>
      <c r="F73" s="197">
        <f>' EPI - EPC - Ferramentas'!E8</f>
        <v>6</v>
      </c>
      <c r="G73" s="196">
        <f>' EPI - EPC - Ferramentas'!F8</f>
        <v>1.6333333333333335</v>
      </c>
      <c r="H73" s="222"/>
      <c r="I73" s="597">
        <f t="shared" si="5"/>
        <v>0</v>
      </c>
      <c r="J73" s="5"/>
      <c r="K73" s="94"/>
      <c r="L73" s="2"/>
      <c r="P73"/>
      <c r="Q73"/>
    </row>
    <row r="74" spans="2:17" ht="14.25">
      <c r="B74" s="193" t="str">
        <f>' EPI - EPC - Ferramentas'!C9</f>
        <v xml:space="preserve">Bota de borracha </v>
      </c>
      <c r="C74" s="194"/>
      <c r="D74" s="608">
        <f t="shared" si="4"/>
        <v>0</v>
      </c>
      <c r="E74" s="196">
        <f>' EPI - EPC - Ferramentas'!D9</f>
        <v>22</v>
      </c>
      <c r="F74" s="197">
        <f>' EPI - EPC - Ferramentas'!E9</f>
        <v>6</v>
      </c>
      <c r="G74" s="196">
        <f>' EPI - EPC - Ferramentas'!F9</f>
        <v>3.6666666666666665</v>
      </c>
      <c r="H74" s="222"/>
      <c r="I74" s="597">
        <f t="shared" si="5"/>
        <v>0</v>
      </c>
      <c r="J74" s="5"/>
      <c r="K74" s="94"/>
      <c r="L74" s="2"/>
      <c r="P74"/>
      <c r="Q74"/>
    </row>
    <row r="75" spans="2:17" ht="14.25">
      <c r="B75" s="193" t="str">
        <f>' EPI - EPC - Ferramentas'!C10</f>
        <v>Bota de borracha  de cor branca</v>
      </c>
      <c r="C75" s="194"/>
      <c r="D75" s="608">
        <f t="shared" si="4"/>
        <v>0</v>
      </c>
      <c r="E75" s="196">
        <f>' EPI - EPC - Ferramentas'!D10</f>
        <v>19.5</v>
      </c>
      <c r="F75" s="197">
        <f>' EPI - EPC - Ferramentas'!E10</f>
        <v>6</v>
      </c>
      <c r="G75" s="196">
        <f>' EPI - EPC - Ferramentas'!F10</f>
        <v>3.25</v>
      </c>
      <c r="H75" s="222"/>
      <c r="I75" s="597">
        <f t="shared" si="5"/>
        <v>0</v>
      </c>
      <c r="J75" s="5"/>
      <c r="K75" s="94"/>
      <c r="L75" s="2"/>
      <c r="P75"/>
      <c r="Q75"/>
    </row>
    <row r="76" spans="2:17" ht="14.25">
      <c r="B76" s="193" t="str">
        <f>' EPI - EPC - Ferramentas'!C11</f>
        <v>Botas de PVC</v>
      </c>
      <c r="C76" s="194"/>
      <c r="D76" s="608">
        <f t="shared" si="4"/>
        <v>0</v>
      </c>
      <c r="E76" s="196">
        <f>' EPI - EPC - Ferramentas'!D11</f>
        <v>11</v>
      </c>
      <c r="F76" s="197">
        <f>' EPI - EPC - Ferramentas'!E11</f>
        <v>6</v>
      </c>
      <c r="G76" s="196">
        <f>' EPI - EPC - Ferramentas'!F11</f>
        <v>1.8333333333333333</v>
      </c>
      <c r="H76" s="222"/>
      <c r="I76" s="597">
        <f t="shared" si="5"/>
        <v>0</v>
      </c>
      <c r="J76" s="5"/>
      <c r="K76" s="94"/>
      <c r="L76" s="2"/>
      <c r="P76"/>
      <c r="Q76"/>
    </row>
    <row r="77" spans="2:17" ht="14.25">
      <c r="B77" s="193" t="str">
        <f>' EPI - EPC - Ferramentas'!C12</f>
        <v>Botina de couro cano curto</v>
      </c>
      <c r="C77" s="194"/>
      <c r="D77" s="608">
        <f>IF(H77="a",(SUM($C$19:$C$54)+SUM($C$60:$C$65)),0)</f>
        <v>0</v>
      </c>
      <c r="E77" s="196">
        <f>' EPI - EPC - Ferramentas'!D12</f>
        <v>15.50775</v>
      </c>
      <c r="F77" s="197">
        <f>' EPI - EPC - Ferramentas'!E12</f>
        <v>3</v>
      </c>
      <c r="G77" s="196">
        <f>' EPI - EPC - Ferramentas'!F12</f>
        <v>5.1692499999999999</v>
      </c>
      <c r="H77" s="222"/>
      <c r="I77" s="597">
        <f t="shared" si="5"/>
        <v>0</v>
      </c>
      <c r="J77" s="5"/>
      <c r="K77" s="94"/>
      <c r="L77" s="2"/>
      <c r="P77"/>
      <c r="Q77"/>
    </row>
    <row r="78" spans="2:17" ht="14.25">
      <c r="B78" s="193" t="str">
        <f>' EPI - EPC - Ferramentas'!C13</f>
        <v>Capa de chuva com touca</v>
      </c>
      <c r="C78" s="194"/>
      <c r="D78" s="608">
        <f t="shared" ref="D78:D93" si="6">IF(H78="a",(SUM($C$19:$C$28)+$C$31+$C$32+$C$33+$C$43+$C$34+$C$29+$C$47+$C$46+$C$45+$C$41+$C$40+$C$39+$C$38+$C$44),0)</f>
        <v>0</v>
      </c>
      <c r="E78" s="196">
        <f>' EPI - EPC - Ferramentas'!D13</f>
        <v>8.5</v>
      </c>
      <c r="F78" s="197">
        <f>' EPI - EPC - Ferramentas'!E13</f>
        <v>6</v>
      </c>
      <c r="G78" s="196">
        <f>' EPI - EPC - Ferramentas'!F13</f>
        <v>1.4166666666666667</v>
      </c>
      <c r="H78" s="222"/>
      <c r="I78" s="597">
        <f t="shared" si="5"/>
        <v>0</v>
      </c>
      <c r="J78" s="5"/>
      <c r="K78" s="94"/>
      <c r="L78" s="2"/>
      <c r="P78"/>
      <c r="Q78"/>
    </row>
    <row r="79" spans="2:17" ht="14.25">
      <c r="B79" s="193" t="str">
        <f>' EPI - EPC - Ferramentas'!C14</f>
        <v>Capacete acoplado com abafador de ruído HPE MAS</v>
      </c>
      <c r="C79" s="194"/>
      <c r="D79" s="608">
        <f t="shared" si="6"/>
        <v>0</v>
      </c>
      <c r="E79" s="196">
        <f>' EPI - EPC - Ferramentas'!D14</f>
        <v>35</v>
      </c>
      <c r="F79" s="197">
        <f>' EPI - EPC - Ferramentas'!E14</f>
        <v>24</v>
      </c>
      <c r="G79" s="196">
        <f>' EPI - EPC - Ferramentas'!F14</f>
        <v>1.4583333333333333</v>
      </c>
      <c r="H79" s="222"/>
      <c r="I79" s="597">
        <f t="shared" si="5"/>
        <v>0</v>
      </c>
      <c r="J79" s="5"/>
      <c r="K79" s="94"/>
      <c r="L79" s="2"/>
      <c r="P79"/>
      <c r="Q79"/>
    </row>
    <row r="80" spans="2:17" ht="14.25">
      <c r="B80" s="193" t="str">
        <f>' EPI - EPC - Ferramentas'!C15</f>
        <v>Capacete completo com carneira e jugular</v>
      </c>
      <c r="C80" s="194"/>
      <c r="D80" s="608">
        <f t="shared" si="6"/>
        <v>0</v>
      </c>
      <c r="E80" s="196">
        <f>' EPI - EPC - Ferramentas'!D15</f>
        <v>13.8</v>
      </c>
      <c r="F80" s="197">
        <f>' EPI - EPC - Ferramentas'!E15</f>
        <v>24</v>
      </c>
      <c r="G80" s="196">
        <f>' EPI - EPC - Ferramentas'!F15</f>
        <v>0.57500000000000007</v>
      </c>
      <c r="H80" s="222"/>
      <c r="I80" s="597">
        <f t="shared" si="5"/>
        <v>0</v>
      </c>
      <c r="J80" s="5"/>
      <c r="K80" s="94"/>
      <c r="L80" s="2"/>
      <c r="P80"/>
      <c r="Q80"/>
    </row>
    <row r="81" spans="2:17" ht="14.25">
      <c r="B81" s="193" t="str">
        <f>' EPI - EPC - Ferramentas'!C16</f>
        <v>Colete retrorrefletivo</v>
      </c>
      <c r="C81" s="194"/>
      <c r="D81" s="608">
        <f t="shared" si="6"/>
        <v>0</v>
      </c>
      <c r="E81" s="196">
        <f>' EPI - EPC - Ferramentas'!D16</f>
        <v>38.799999999999997</v>
      </c>
      <c r="F81" s="197">
        <f>' EPI - EPC - Ferramentas'!E16</f>
        <v>6</v>
      </c>
      <c r="G81" s="196">
        <f>' EPI - EPC - Ferramentas'!F16</f>
        <v>6.4666666666666659</v>
      </c>
      <c r="H81" s="222"/>
      <c r="I81" s="597">
        <f t="shared" si="5"/>
        <v>0</v>
      </c>
      <c r="J81" s="5"/>
      <c r="K81" s="94"/>
      <c r="L81" s="2"/>
      <c r="P81"/>
      <c r="Q81"/>
    </row>
    <row r="82" spans="2:17" ht="14.25">
      <c r="B82" s="193" t="str">
        <f>' EPI - EPC - Ferramentas'!C17</f>
        <v xml:space="preserve">Cone de sinalização </v>
      </c>
      <c r="C82" s="194"/>
      <c r="D82" s="608">
        <f t="shared" si="6"/>
        <v>0</v>
      </c>
      <c r="E82" s="196">
        <f>' EPI - EPC - Ferramentas'!D17</f>
        <v>24.125</v>
      </c>
      <c r="F82" s="197">
        <f>' EPI - EPC - Ferramentas'!E17</f>
        <v>12</v>
      </c>
      <c r="G82" s="196">
        <f>' EPI - EPC - Ferramentas'!F17</f>
        <v>2.0104166666666665</v>
      </c>
      <c r="H82" s="222"/>
      <c r="I82" s="597">
        <f t="shared" si="5"/>
        <v>0</v>
      </c>
      <c r="J82" s="5"/>
      <c r="K82" s="94"/>
      <c r="L82" s="2"/>
      <c r="P82"/>
      <c r="Q82"/>
    </row>
    <row r="83" spans="2:17" ht="14.25">
      <c r="B83" s="193" t="str">
        <f>' EPI - EPC - Ferramentas'!C18</f>
        <v>Luva de algodão pigmentada</v>
      </c>
      <c r="C83" s="194"/>
      <c r="D83" s="608">
        <f t="shared" si="6"/>
        <v>0</v>
      </c>
      <c r="E83" s="196">
        <f>' EPI - EPC - Ferramentas'!D18</f>
        <v>3.8</v>
      </c>
      <c r="F83" s="197">
        <f>' EPI - EPC - Ferramentas'!E18</f>
        <v>0.16666666666666666</v>
      </c>
      <c r="G83" s="196">
        <f>' EPI - EPC - Ferramentas'!F18</f>
        <v>22.8</v>
      </c>
      <c r="H83" s="222"/>
      <c r="I83" s="597">
        <f t="shared" si="5"/>
        <v>0</v>
      </c>
      <c r="J83" s="5"/>
      <c r="K83" s="94"/>
      <c r="L83" s="2"/>
      <c r="P83"/>
      <c r="Q83"/>
    </row>
    <row r="84" spans="2:17" ht="14.25">
      <c r="B84" s="193" t="str">
        <f>' EPI - EPC - Ferramentas'!C19</f>
        <v>Luva de nitrílica</v>
      </c>
      <c r="C84" s="194"/>
      <c r="D84" s="608">
        <f t="shared" si="6"/>
        <v>0</v>
      </c>
      <c r="E84" s="196">
        <f>' EPI - EPC - Ferramentas'!D19</f>
        <v>4.5999999999999996</v>
      </c>
      <c r="F84" s="197">
        <f>' EPI - EPC - Ferramentas'!E19</f>
        <v>1.5</v>
      </c>
      <c r="G84" s="196">
        <f>' EPI - EPC - Ferramentas'!F19</f>
        <v>3.0666666666666664</v>
      </c>
      <c r="H84" s="222"/>
      <c r="I84" s="597">
        <f t="shared" si="5"/>
        <v>0</v>
      </c>
      <c r="J84" s="5"/>
      <c r="K84" s="94"/>
      <c r="L84" s="2"/>
      <c r="P84"/>
      <c r="Q84"/>
    </row>
    <row r="85" spans="2:17" ht="14.25">
      <c r="B85" s="193" t="str">
        <f>' EPI - EPC - Ferramentas'!C20</f>
        <v xml:space="preserve">Luva de PVC </v>
      </c>
      <c r="C85" s="194"/>
      <c r="D85" s="608">
        <f t="shared" si="6"/>
        <v>0</v>
      </c>
      <c r="E85" s="196">
        <f>' EPI - EPC - Ferramentas'!D20</f>
        <v>6.8</v>
      </c>
      <c r="F85" s="197">
        <f>' EPI - EPC - Ferramentas'!E20</f>
        <v>1</v>
      </c>
      <c r="G85" s="196">
        <f>' EPI - EPC - Ferramentas'!F20</f>
        <v>6.8</v>
      </c>
      <c r="H85" s="222"/>
      <c r="I85" s="597">
        <f t="shared" si="5"/>
        <v>0</v>
      </c>
      <c r="J85" s="5"/>
      <c r="K85" s="94"/>
      <c r="L85" s="2"/>
      <c r="P85"/>
      <c r="Q85"/>
    </row>
    <row r="86" spans="2:17" ht="14.25">
      <c r="B86" s="193" t="str">
        <f>' EPI - EPC - Ferramentas'!C21</f>
        <v>Luva de vaqueta mista</v>
      </c>
      <c r="C86" s="194"/>
      <c r="D86" s="608">
        <f t="shared" si="6"/>
        <v>0</v>
      </c>
      <c r="E86" s="196">
        <f>' EPI - EPC - Ferramentas'!D21</f>
        <v>11</v>
      </c>
      <c r="F86" s="197">
        <f>' EPI - EPC - Ferramentas'!E21</f>
        <v>1</v>
      </c>
      <c r="G86" s="196">
        <f>' EPI - EPC - Ferramentas'!F21</f>
        <v>11</v>
      </c>
      <c r="H86" s="222"/>
      <c r="I86" s="597">
        <f t="shared" si="5"/>
        <v>0</v>
      </c>
      <c r="J86" s="5"/>
      <c r="K86" s="94"/>
      <c r="L86" s="2"/>
      <c r="P86"/>
      <c r="Q86"/>
    </row>
    <row r="87" spans="2:17" ht="14.25">
      <c r="B87" s="193" t="str">
        <f>' EPI - EPC - Ferramentas'!C22</f>
        <v>Macacão de segurança confeccionado em não tecido de fibra de polipropileno com elástico no capuz, cintura, tornozelos e punho,</v>
      </c>
      <c r="C87" s="194"/>
      <c r="D87" s="608">
        <f t="shared" si="6"/>
        <v>0</v>
      </c>
      <c r="E87" s="196">
        <f>' EPI - EPC - Ferramentas'!D22</f>
        <v>35</v>
      </c>
      <c r="F87" s="197">
        <f>' EPI - EPC - Ferramentas'!E22</f>
        <v>24</v>
      </c>
      <c r="G87" s="196">
        <f>' EPI - EPC - Ferramentas'!F22</f>
        <v>1.4583333333333333</v>
      </c>
      <c r="H87" s="222"/>
      <c r="I87" s="597">
        <f t="shared" si="5"/>
        <v>0</v>
      </c>
      <c r="J87" s="5"/>
      <c r="K87" s="94"/>
      <c r="L87" s="2"/>
      <c r="P87"/>
      <c r="Q87"/>
    </row>
    <row r="88" spans="2:17" ht="14.25">
      <c r="B88" s="193" t="str">
        <f>' EPI - EPC - Ferramentas'!C23</f>
        <v>Máscara para gases e vapores orgânicos com filtro duplo</v>
      </c>
      <c r="C88" s="194"/>
      <c r="D88" s="608">
        <f t="shared" si="6"/>
        <v>0</v>
      </c>
      <c r="E88" s="196">
        <f>' EPI - EPC - Ferramentas'!D23</f>
        <v>1.8</v>
      </c>
      <c r="F88" s="197">
        <f>' EPI - EPC - Ferramentas'!E23</f>
        <v>0.16666666666666666</v>
      </c>
      <c r="G88" s="196">
        <f>' EPI - EPC - Ferramentas'!F23</f>
        <v>10.8</v>
      </c>
      <c r="H88" s="222"/>
      <c r="I88" s="597">
        <f t="shared" si="5"/>
        <v>0</v>
      </c>
      <c r="J88" s="5"/>
      <c r="K88" s="94"/>
      <c r="L88" s="2"/>
      <c r="P88"/>
      <c r="Q88"/>
    </row>
    <row r="89" spans="2:17" ht="14.25">
      <c r="B89" s="193" t="str">
        <f>' EPI - EPC - Ferramentas'!C24</f>
        <v xml:space="preserve">Óculos de segurança modelo leopardo de lentes fumê </v>
      </c>
      <c r="C89" s="194"/>
      <c r="D89" s="608">
        <f t="shared" si="6"/>
        <v>0</v>
      </c>
      <c r="E89" s="196">
        <f>' EPI - EPC - Ferramentas'!D24</f>
        <v>16</v>
      </c>
      <c r="F89" s="197">
        <f>' EPI - EPC - Ferramentas'!E24</f>
        <v>3</v>
      </c>
      <c r="G89" s="196">
        <f>' EPI - EPC - Ferramentas'!F24</f>
        <v>5.333333333333333</v>
      </c>
      <c r="H89" s="222"/>
      <c r="I89" s="597">
        <f t="shared" si="5"/>
        <v>0</v>
      </c>
      <c r="J89" s="5"/>
      <c r="K89" s="94"/>
      <c r="L89" s="2"/>
      <c r="P89"/>
      <c r="Q89"/>
    </row>
    <row r="90" spans="2:17" ht="14.25">
      <c r="B90" s="193" t="str">
        <f>' EPI - EPC - Ferramentas'!C25</f>
        <v>Óculos de segurança modelo leopardo de lentes fumê ou incolor</v>
      </c>
      <c r="C90" s="194"/>
      <c r="D90" s="608">
        <f t="shared" si="6"/>
        <v>0</v>
      </c>
      <c r="E90" s="196">
        <f>' EPI - EPC - Ferramentas'!D25</f>
        <v>16</v>
      </c>
      <c r="F90" s="197">
        <f>' EPI - EPC - Ferramentas'!E25</f>
        <v>3</v>
      </c>
      <c r="G90" s="196">
        <f>' EPI - EPC - Ferramentas'!F25</f>
        <v>5.333333333333333</v>
      </c>
      <c r="H90" s="222"/>
      <c r="I90" s="597">
        <f t="shared" si="5"/>
        <v>0</v>
      </c>
      <c r="J90" s="5"/>
      <c r="K90" s="94"/>
      <c r="L90" s="2"/>
      <c r="P90"/>
      <c r="Q90"/>
    </row>
    <row r="91" spans="2:17" ht="14.25">
      <c r="B91" s="193" t="str">
        <f>' EPI - EPC - Ferramentas'!C26</f>
        <v>Óculos de segurança modelo leopardo de lentes incolor</v>
      </c>
      <c r="C91" s="194"/>
      <c r="D91" s="608">
        <f t="shared" si="6"/>
        <v>0</v>
      </c>
      <c r="E91" s="196">
        <f>' EPI - EPC - Ferramentas'!D26</f>
        <v>12</v>
      </c>
      <c r="F91" s="197">
        <f>' EPI - EPC - Ferramentas'!E26</f>
        <v>3</v>
      </c>
      <c r="G91" s="196">
        <f>' EPI - EPC - Ferramentas'!F26</f>
        <v>4</v>
      </c>
      <c r="H91" s="222"/>
      <c r="I91" s="597">
        <f t="shared" si="5"/>
        <v>0</v>
      </c>
      <c r="J91" s="5"/>
      <c r="K91" s="94"/>
      <c r="L91" s="2"/>
      <c r="P91"/>
      <c r="Q91"/>
    </row>
    <row r="92" spans="2:17" ht="14.25">
      <c r="B92" s="193" t="str">
        <f>' EPI - EPC - Ferramentas'!C27</f>
        <v>Perneira</v>
      </c>
      <c r="C92" s="194"/>
      <c r="D92" s="608">
        <f t="shared" si="6"/>
        <v>0</v>
      </c>
      <c r="E92" s="196">
        <f>' EPI - EPC - Ferramentas'!D27</f>
        <v>10.5</v>
      </c>
      <c r="F92" s="197">
        <f>' EPI - EPC - Ferramentas'!E27</f>
        <v>4</v>
      </c>
      <c r="G92" s="196">
        <f>' EPI - EPC - Ferramentas'!F27</f>
        <v>2.625</v>
      </c>
      <c r="H92" s="222"/>
      <c r="I92" s="597">
        <f t="shared" si="5"/>
        <v>0</v>
      </c>
      <c r="J92" s="5"/>
      <c r="K92" s="94"/>
      <c r="L92" s="2"/>
      <c r="P92"/>
      <c r="Q92"/>
    </row>
    <row r="93" spans="2:17" ht="14.25">
      <c r="B93" s="193" t="str">
        <f>' EPI - EPC - Ferramentas'!C28</f>
        <v>Protetor auricular tipo plug siliconado</v>
      </c>
      <c r="C93" s="194"/>
      <c r="D93" s="608">
        <f t="shared" si="6"/>
        <v>0</v>
      </c>
      <c r="E93" s="196">
        <f>' EPI - EPC - Ferramentas'!D28</f>
        <v>1.8</v>
      </c>
      <c r="F93" s="197">
        <f>' EPI - EPC - Ferramentas'!E28</f>
        <v>0.16666666666666666</v>
      </c>
      <c r="G93" s="196">
        <f>' EPI - EPC - Ferramentas'!F28</f>
        <v>10.8</v>
      </c>
      <c r="H93" s="222"/>
      <c r="I93" s="597">
        <f t="shared" si="5"/>
        <v>0</v>
      </c>
      <c r="J93" s="5"/>
      <c r="K93" s="94"/>
      <c r="L93" s="2"/>
      <c r="P93"/>
      <c r="Q93"/>
    </row>
    <row r="94" spans="2:17" ht="14.25">
      <c r="B94" s="193" t="str">
        <f>' EPI - EPC - Ferramentas'!C29</f>
        <v>Protetor solar</v>
      </c>
      <c r="C94" s="194"/>
      <c r="D94" s="608">
        <f>IF(H94="a",(SUM($C$19:$C$54)+SUM($C$60:$C$65)),0)</f>
        <v>0</v>
      </c>
      <c r="E94" s="196">
        <f>' EPI - EPC - Ferramentas'!D29</f>
        <v>13</v>
      </c>
      <c r="F94" s="197">
        <f>' EPI - EPC - Ferramentas'!E29</f>
        <v>1</v>
      </c>
      <c r="G94" s="196">
        <f>' EPI - EPC - Ferramentas'!F29</f>
        <v>13</v>
      </c>
      <c r="H94" s="222"/>
      <c r="I94" s="597">
        <f t="shared" si="5"/>
        <v>0</v>
      </c>
      <c r="J94" s="5"/>
      <c r="K94" s="94"/>
      <c r="L94" s="2"/>
      <c r="P94"/>
      <c r="Q94"/>
    </row>
    <row r="95" spans="2:17" ht="14.25">
      <c r="B95" s="193" t="str">
        <f>' EPI - EPC - Ferramentas'!C30</f>
        <v>Respirador descartável PFF 2 com filtro</v>
      </c>
      <c r="C95" s="194"/>
      <c r="D95" s="608">
        <f>IF(H95="a",(SUM($C$19:$C$28)+$C$31+$C$32+$C$33+$C$43+$C$34+$C$29+$C$47+$C$46+$C$45+$C$41+$C$40+$C$39+$C$38+$C$44),0)</f>
        <v>0</v>
      </c>
      <c r="E95" s="196">
        <f>' EPI - EPC - Ferramentas'!D30</f>
        <v>0.35</v>
      </c>
      <c r="F95" s="197">
        <f>' EPI - EPC - Ferramentas'!E30</f>
        <v>4.3478260869565216E-2</v>
      </c>
      <c r="G95" s="196">
        <f>' EPI - EPC - Ferramentas'!F30</f>
        <v>8.0499999999999989</v>
      </c>
      <c r="H95" s="222"/>
      <c r="I95" s="597">
        <f t="shared" si="5"/>
        <v>0</v>
      </c>
      <c r="J95" s="5"/>
      <c r="K95" s="94"/>
      <c r="L95" s="2"/>
      <c r="P95"/>
      <c r="Q95"/>
    </row>
    <row r="96" spans="2:17" ht="14.25">
      <c r="B96" s="193" t="str">
        <f>' EPI - EPC - Ferramentas'!C31</f>
        <v>Uniforme (Calça/Camisa)</v>
      </c>
      <c r="C96" s="194"/>
      <c r="D96" s="608">
        <f>IF(H96="a",(SUM($C$19:$C$54)+SUM($C$60:$C$65)),0)</f>
        <v>0</v>
      </c>
      <c r="E96" s="196">
        <f>' EPI - EPC - Ferramentas'!D31</f>
        <v>43</v>
      </c>
      <c r="F96" s="197">
        <f>' EPI - EPC - Ferramentas'!E31</f>
        <v>3</v>
      </c>
      <c r="G96" s="196">
        <f>' EPI - EPC - Ferramentas'!F31</f>
        <v>14.333333333333334</v>
      </c>
      <c r="H96" s="222"/>
      <c r="I96" s="597">
        <f t="shared" si="5"/>
        <v>0</v>
      </c>
      <c r="J96" s="5"/>
      <c r="K96" s="94"/>
      <c r="O96"/>
      <c r="P96"/>
      <c r="Q96"/>
    </row>
    <row r="97" spans="2:17">
      <c r="B97" s="40"/>
      <c r="C97" s="41"/>
      <c r="D97" s="41"/>
      <c r="E97" s="41"/>
      <c r="F97" s="41"/>
      <c r="G97" s="41"/>
      <c r="H97" s="41"/>
      <c r="I97" s="87">
        <f>SUM(I71:I96)</f>
        <v>0</v>
      </c>
      <c r="J97" s="94"/>
      <c r="K97" s="145"/>
      <c r="L97" s="2"/>
      <c r="P97"/>
      <c r="Q97"/>
    </row>
    <row r="98" spans="2:17">
      <c r="F98" s="7"/>
      <c r="G98" s="615"/>
      <c r="H98" s="615"/>
      <c r="I98" s="615"/>
      <c r="O98"/>
      <c r="P98"/>
      <c r="Q98"/>
    </row>
    <row r="99" spans="2:17" ht="12.75" customHeight="1">
      <c r="B99" s="747" t="s">
        <v>0</v>
      </c>
      <c r="C99" s="612"/>
      <c r="D99" s="712" t="s">
        <v>91</v>
      </c>
      <c r="E99" s="712" t="s">
        <v>59</v>
      </c>
      <c r="F99" s="712" t="s">
        <v>197</v>
      </c>
      <c r="G99" s="712" t="s">
        <v>196</v>
      </c>
      <c r="H99" s="712" t="s">
        <v>198</v>
      </c>
      <c r="I99" s="712" t="s">
        <v>18</v>
      </c>
      <c r="L99" s="2"/>
      <c r="P99"/>
      <c r="Q99"/>
    </row>
    <row r="100" spans="2:17">
      <c r="B100" s="751"/>
      <c r="C100" s="613"/>
      <c r="D100" s="746"/>
      <c r="E100" s="746"/>
      <c r="F100" s="746"/>
      <c r="G100" s="746"/>
      <c r="H100" s="746"/>
      <c r="I100" s="746"/>
      <c r="O100"/>
      <c r="P100"/>
      <c r="Q100"/>
    </row>
    <row r="101" spans="2:17" ht="14.25">
      <c r="B101" s="193" t="str">
        <f>' EPI - EPC - Ferramentas'!C35</f>
        <v>Sacola Plastica</v>
      </c>
      <c r="C101" s="194"/>
      <c r="D101" s="606">
        <f>IF(H101="a",SUM($C$24:$C$32),0)</f>
        <v>0</v>
      </c>
      <c r="E101" s="196">
        <f>' EPI - EPC - Ferramentas'!D35</f>
        <v>16.5</v>
      </c>
      <c r="F101" s="197">
        <f>' EPI - EPC - Ferramentas'!E35</f>
        <v>1</v>
      </c>
      <c r="G101" s="196">
        <f>' EPI - EPC - Ferramentas'!F35</f>
        <v>16.5</v>
      </c>
      <c r="H101" s="222"/>
      <c r="I101" s="199">
        <f t="shared" ref="I101:I119" si="7">IF(H101="a",G101*D101,0)</f>
        <v>0</v>
      </c>
      <c r="J101" s="599"/>
      <c r="K101" s="94"/>
      <c r="L101" s="2"/>
      <c r="P101"/>
      <c r="Q101"/>
    </row>
    <row r="102" spans="2:17" ht="14.25">
      <c r="B102" s="193" t="str">
        <f>' EPI - EPC - Ferramentas'!C36</f>
        <v>Lona para caçamba</v>
      </c>
      <c r="C102" s="194"/>
      <c r="D102" s="606">
        <f t="shared" ref="D102:D119" si="8">IF(H102="a",SUM($C$24:$C$32),0)</f>
        <v>0</v>
      </c>
      <c r="E102" s="196">
        <f>' EPI - EPC - Ferramentas'!D36</f>
        <v>185</v>
      </c>
      <c r="F102" s="197">
        <f>' EPI - EPC - Ferramentas'!E36</f>
        <v>12</v>
      </c>
      <c r="G102" s="196">
        <f>' EPI - EPC - Ferramentas'!F36</f>
        <v>15.416666666666666</v>
      </c>
      <c r="H102" s="222"/>
      <c r="I102" s="199">
        <f t="shared" si="7"/>
        <v>0</v>
      </c>
      <c r="J102" s="147"/>
      <c r="K102" s="94"/>
      <c r="O102"/>
      <c r="P102"/>
      <c r="Q102"/>
    </row>
    <row r="103" spans="2:17" ht="14.25">
      <c r="B103" s="193" t="str">
        <f>' EPI - EPC - Ferramentas'!C37</f>
        <v>Vassorão</v>
      </c>
      <c r="C103" s="194"/>
      <c r="D103" s="606">
        <f t="shared" si="8"/>
        <v>0</v>
      </c>
      <c r="E103" s="196">
        <f>' EPI - EPC - Ferramentas'!D37</f>
        <v>9.5</v>
      </c>
      <c r="F103" s="197">
        <f>' EPI - EPC - Ferramentas'!E37</f>
        <v>1.5</v>
      </c>
      <c r="G103" s="196">
        <f>' EPI - EPC - Ferramentas'!F37</f>
        <v>6.333333333333333</v>
      </c>
      <c r="H103" s="222"/>
      <c r="I103" s="199">
        <f t="shared" si="7"/>
        <v>0</v>
      </c>
      <c r="J103" s="147"/>
      <c r="K103" s="94"/>
      <c r="L103" s="2"/>
      <c r="P103"/>
      <c r="Q103"/>
    </row>
    <row r="104" spans="2:17" ht="14.25">
      <c r="B104" s="193" t="str">
        <f>' EPI - EPC - Ferramentas'!C38</f>
        <v>Enxada 2 1/2</v>
      </c>
      <c r="C104" s="194"/>
      <c r="D104" s="606">
        <f t="shared" si="8"/>
        <v>0</v>
      </c>
      <c r="E104" s="196">
        <f>' EPI - EPC - Ferramentas'!D38</f>
        <v>21</v>
      </c>
      <c r="F104" s="197">
        <f>' EPI - EPC - Ferramentas'!E38</f>
        <v>6</v>
      </c>
      <c r="G104" s="196">
        <f>' EPI - EPC - Ferramentas'!F38</f>
        <v>3.5</v>
      </c>
      <c r="H104" s="222"/>
      <c r="I104" s="199">
        <f t="shared" si="7"/>
        <v>0</v>
      </c>
      <c r="J104" s="147"/>
      <c r="K104" s="94"/>
      <c r="L104" s="2"/>
      <c r="P104"/>
      <c r="Q104"/>
    </row>
    <row r="105" spans="2:17" ht="14.25">
      <c r="B105" s="193" t="str">
        <f>' EPI - EPC - Ferramentas'!C39</f>
        <v>Lima chata</v>
      </c>
      <c r="C105" s="194"/>
      <c r="D105" s="606">
        <f t="shared" si="8"/>
        <v>0</v>
      </c>
      <c r="E105" s="196">
        <f>' EPI - EPC - Ferramentas'!D39</f>
        <v>7</v>
      </c>
      <c r="F105" s="197">
        <f>' EPI - EPC - Ferramentas'!E39</f>
        <v>6</v>
      </c>
      <c r="G105" s="196">
        <f>' EPI - EPC - Ferramentas'!F39</f>
        <v>1.1666666666666667</v>
      </c>
      <c r="H105" s="222"/>
      <c r="I105" s="199">
        <f t="shared" si="7"/>
        <v>0</v>
      </c>
      <c r="J105" s="147"/>
      <c r="K105" s="94"/>
      <c r="L105" s="2"/>
      <c r="P105"/>
      <c r="Q105"/>
    </row>
    <row r="106" spans="2:17" ht="14.25">
      <c r="B106" s="193" t="str">
        <f>' EPI - EPC - Ferramentas'!C40</f>
        <v>Trincha 4"</v>
      </c>
      <c r="C106" s="194"/>
      <c r="D106" s="606">
        <f t="shared" si="8"/>
        <v>0</v>
      </c>
      <c r="E106" s="196">
        <f>' EPI - EPC - Ferramentas'!D40</f>
        <v>2.95</v>
      </c>
      <c r="F106" s="197">
        <f>' EPI - EPC - Ferramentas'!E40</f>
        <v>3</v>
      </c>
      <c r="G106" s="196">
        <f>' EPI - EPC - Ferramentas'!F40</f>
        <v>0.98333333333333339</v>
      </c>
      <c r="H106" s="222"/>
      <c r="I106" s="199">
        <f t="shared" si="7"/>
        <v>0</v>
      </c>
      <c r="J106" s="147"/>
      <c r="K106" s="94"/>
      <c r="L106" s="2"/>
      <c r="P106"/>
      <c r="Q106"/>
    </row>
    <row r="107" spans="2:17" ht="14.25">
      <c r="B107" s="193" t="str">
        <f>' EPI - EPC - Ferramentas'!C41</f>
        <v>Balde de Chapa</v>
      </c>
      <c r="C107" s="194"/>
      <c r="D107" s="606">
        <f t="shared" si="8"/>
        <v>0</v>
      </c>
      <c r="E107" s="196">
        <f>' EPI - EPC - Ferramentas'!D41</f>
        <v>6</v>
      </c>
      <c r="F107" s="197">
        <f>' EPI - EPC - Ferramentas'!E41</f>
        <v>3</v>
      </c>
      <c r="G107" s="196">
        <f>' EPI - EPC - Ferramentas'!F41</f>
        <v>2</v>
      </c>
      <c r="H107" s="222"/>
      <c r="I107" s="199">
        <f t="shared" si="7"/>
        <v>0</v>
      </c>
      <c r="J107" s="147"/>
      <c r="K107" s="94"/>
      <c r="L107" s="2"/>
      <c r="P107"/>
      <c r="Q107"/>
    </row>
    <row r="108" spans="2:17" ht="14.25">
      <c r="B108" s="193" t="str">
        <f>' EPI - EPC - Ferramentas'!C42</f>
        <v>Pá quadrada</v>
      </c>
      <c r="C108" s="194"/>
      <c r="D108" s="606">
        <f t="shared" si="8"/>
        <v>0</v>
      </c>
      <c r="E108" s="196">
        <f>' EPI - EPC - Ferramentas'!D42</f>
        <v>16</v>
      </c>
      <c r="F108" s="197">
        <f>' EPI - EPC - Ferramentas'!E42</f>
        <v>6</v>
      </c>
      <c r="G108" s="196">
        <f>' EPI - EPC - Ferramentas'!F42</f>
        <v>2.6666666666666665</v>
      </c>
      <c r="H108" s="222"/>
      <c r="I108" s="199">
        <f t="shared" si="7"/>
        <v>0</v>
      </c>
      <c r="J108" s="147"/>
      <c r="K108" s="94"/>
      <c r="L108" s="2"/>
      <c r="P108"/>
      <c r="Q108"/>
    </row>
    <row r="109" spans="2:17" ht="14.25">
      <c r="B109" s="193" t="str">
        <f>' EPI - EPC - Ferramentas'!C43</f>
        <v>Rastelo 10 dentes</v>
      </c>
      <c r="C109" s="194"/>
      <c r="D109" s="606">
        <f t="shared" si="8"/>
        <v>0</v>
      </c>
      <c r="E109" s="196">
        <f>' EPI - EPC - Ferramentas'!D43</f>
        <v>13</v>
      </c>
      <c r="F109" s="197">
        <f>' EPI - EPC - Ferramentas'!E43</f>
        <v>6</v>
      </c>
      <c r="G109" s="196">
        <f>' EPI - EPC - Ferramentas'!F43</f>
        <v>2.1666666666666665</v>
      </c>
      <c r="H109" s="222"/>
      <c r="I109" s="199">
        <f t="shared" si="7"/>
        <v>0</v>
      </c>
      <c r="J109" s="147"/>
      <c r="K109" s="94"/>
      <c r="L109" s="2"/>
      <c r="P109"/>
      <c r="Q109"/>
    </row>
    <row r="110" spans="2:17" ht="14.25">
      <c r="B110" s="193" t="str">
        <f>' EPI - EPC - Ferramentas'!C44</f>
        <v>Facao 16"</v>
      </c>
      <c r="C110" s="194"/>
      <c r="D110" s="606">
        <f t="shared" si="8"/>
        <v>0</v>
      </c>
      <c r="E110" s="196">
        <f>' EPI - EPC - Ferramentas'!D44</f>
        <v>18</v>
      </c>
      <c r="F110" s="197">
        <f>' EPI - EPC - Ferramentas'!E44</f>
        <v>12</v>
      </c>
      <c r="G110" s="196">
        <f>' EPI - EPC - Ferramentas'!F44</f>
        <v>1.5</v>
      </c>
      <c r="H110" s="222"/>
      <c r="I110" s="199">
        <f t="shared" si="7"/>
        <v>0</v>
      </c>
      <c r="J110" s="147"/>
      <c r="K110" s="94"/>
      <c r="L110" s="2"/>
      <c r="P110"/>
      <c r="Q110"/>
    </row>
    <row r="111" spans="2:17" ht="14.25">
      <c r="B111" s="193" t="str">
        <f>' EPI - EPC - Ferramentas'!C45</f>
        <v>Carrinho de Varrição</v>
      </c>
      <c r="C111" s="194"/>
      <c r="D111" s="606">
        <f t="shared" si="8"/>
        <v>0</v>
      </c>
      <c r="E111" s="196">
        <f>' EPI - EPC - Ferramentas'!D45</f>
        <v>250</v>
      </c>
      <c r="F111" s="197">
        <f>' EPI - EPC - Ferramentas'!E45</f>
        <v>12</v>
      </c>
      <c r="G111" s="196">
        <f>' EPI - EPC - Ferramentas'!F45</f>
        <v>20.833333333333332</v>
      </c>
      <c r="H111" s="222"/>
      <c r="I111" s="199">
        <f t="shared" si="7"/>
        <v>0</v>
      </c>
      <c r="J111" s="147"/>
      <c r="K111" s="94"/>
      <c r="L111" s="2"/>
      <c r="P111"/>
      <c r="Q111"/>
    </row>
    <row r="112" spans="2:17" ht="14.25">
      <c r="B112" s="193" t="str">
        <f>' EPI - EPC - Ferramentas'!C46</f>
        <v>Carrinho de mão</v>
      </c>
      <c r="C112" s="194"/>
      <c r="D112" s="606">
        <f t="shared" si="8"/>
        <v>0</v>
      </c>
      <c r="E112" s="196">
        <f>' EPI - EPC - Ferramentas'!D46</f>
        <v>192.8</v>
      </c>
      <c r="F112" s="197">
        <f>' EPI - EPC - Ferramentas'!E46</f>
        <v>12</v>
      </c>
      <c r="G112" s="196">
        <f>' EPI - EPC - Ferramentas'!F46</f>
        <v>16.066666666666666</v>
      </c>
      <c r="H112" s="222"/>
      <c r="I112" s="199">
        <f t="shared" si="7"/>
        <v>0</v>
      </c>
      <c r="J112" s="147"/>
      <c r="K112" s="94"/>
      <c r="L112" s="2"/>
      <c r="P112"/>
      <c r="Q112"/>
    </row>
    <row r="113" spans="2:17" ht="14.25">
      <c r="B113" s="193" t="str">
        <f>' EPI - EPC - Ferramentas'!C47</f>
        <v>Pá Plastica</v>
      </c>
      <c r="C113" s="194"/>
      <c r="D113" s="606">
        <f t="shared" si="8"/>
        <v>0</v>
      </c>
      <c r="E113" s="196">
        <f>' EPI - EPC - Ferramentas'!D47</f>
        <v>4</v>
      </c>
      <c r="F113" s="197">
        <f>' EPI - EPC - Ferramentas'!E47</f>
        <v>6</v>
      </c>
      <c r="G113" s="196">
        <f>' EPI - EPC - Ferramentas'!F47</f>
        <v>0.66666666666666663</v>
      </c>
      <c r="H113" s="222"/>
      <c r="I113" s="199">
        <f t="shared" si="7"/>
        <v>0</v>
      </c>
      <c r="J113" s="147"/>
      <c r="K113" s="94"/>
      <c r="L113" s="2"/>
      <c r="P113"/>
      <c r="Q113"/>
    </row>
    <row r="114" spans="2:17" ht="14.25">
      <c r="B114" s="193" t="str">
        <f>' EPI - EPC - Ferramentas'!C48</f>
        <v>Fincão</v>
      </c>
      <c r="C114" s="194"/>
      <c r="D114" s="606">
        <f t="shared" si="8"/>
        <v>0</v>
      </c>
      <c r="E114" s="196">
        <f>' EPI - EPC - Ferramentas'!D48</f>
        <v>13</v>
      </c>
      <c r="F114" s="197">
        <f>' EPI - EPC - Ferramentas'!E48</f>
        <v>6</v>
      </c>
      <c r="G114" s="196">
        <f>' EPI - EPC - Ferramentas'!F48</f>
        <v>2.1666666666666665</v>
      </c>
      <c r="H114" s="222"/>
      <c r="I114" s="199">
        <f t="shared" si="7"/>
        <v>0</v>
      </c>
      <c r="J114" s="147"/>
      <c r="K114" s="94"/>
      <c r="O114"/>
      <c r="P114"/>
      <c r="Q114"/>
    </row>
    <row r="115" spans="2:17" ht="14.25">
      <c r="B115" s="193" t="str">
        <f>' EPI - EPC - Ferramentas'!C49</f>
        <v>Papeleiras 120l</v>
      </c>
      <c r="C115" s="194"/>
      <c r="D115" s="606">
        <f t="shared" si="8"/>
        <v>0</v>
      </c>
      <c r="E115" s="196">
        <f>' EPI - EPC - Ferramentas'!D49</f>
        <v>180</v>
      </c>
      <c r="F115" s="197">
        <f>' EPI - EPC - Ferramentas'!E49</f>
        <v>12</v>
      </c>
      <c r="G115" s="196">
        <f>' EPI - EPC - Ferramentas'!F49</f>
        <v>15</v>
      </c>
      <c r="H115" s="222"/>
      <c r="I115" s="199">
        <f t="shared" si="7"/>
        <v>0</v>
      </c>
      <c r="J115" s="147"/>
      <c r="K115" s="94"/>
      <c r="L115" s="2"/>
      <c r="P115"/>
      <c r="Q115"/>
    </row>
    <row r="116" spans="2:17" ht="14.25">
      <c r="B116" s="193" t="str">
        <f>' EPI - EPC - Ferramentas'!C50</f>
        <v>Foice roçadeira com cabo em madeira</v>
      </c>
      <c r="C116" s="194"/>
      <c r="D116" s="606">
        <f t="shared" si="8"/>
        <v>0</v>
      </c>
      <c r="E116" s="196">
        <f>' EPI - EPC - Ferramentas'!D50</f>
        <v>18.350000000000001</v>
      </c>
      <c r="F116" s="197">
        <f>' EPI - EPC - Ferramentas'!E50</f>
        <v>6</v>
      </c>
      <c r="G116" s="196">
        <f>' EPI - EPC - Ferramentas'!F50</f>
        <v>3.0583333333333336</v>
      </c>
      <c r="H116" s="222"/>
      <c r="I116" s="199">
        <f t="shared" si="7"/>
        <v>0</v>
      </c>
      <c r="J116" s="147"/>
      <c r="K116" s="94"/>
      <c r="O116"/>
      <c r="P116"/>
      <c r="Q116"/>
    </row>
    <row r="117" spans="2:17" ht="14.25">
      <c r="B117" s="193" t="str">
        <f>' EPI - EPC - Ferramentas'!C51</f>
        <v>Bombona plástica cap. 120 litros</v>
      </c>
      <c r="C117" s="194"/>
      <c r="D117" s="606">
        <f t="shared" si="8"/>
        <v>0</v>
      </c>
      <c r="E117" s="196">
        <f>' EPI - EPC - Ferramentas'!D51</f>
        <v>112</v>
      </c>
      <c r="F117" s="197">
        <f>' EPI - EPC - Ferramentas'!E51</f>
        <v>6</v>
      </c>
      <c r="G117" s="196">
        <f>' EPI - EPC - Ferramentas'!F51</f>
        <v>18.666666666666668</v>
      </c>
      <c r="H117" s="222"/>
      <c r="I117" s="199">
        <f t="shared" si="7"/>
        <v>0</v>
      </c>
      <c r="J117" s="147"/>
      <c r="K117" s="94"/>
      <c r="L117" s="2"/>
      <c r="P117"/>
      <c r="Q117"/>
    </row>
    <row r="118" spans="2:17" ht="14.25">
      <c r="B118" s="193" t="str">
        <f>' EPI - EPC - Ferramentas'!C52</f>
        <v>Picareta com cabo em madeira</v>
      </c>
      <c r="C118" s="194"/>
      <c r="D118" s="606">
        <f t="shared" si="8"/>
        <v>0</v>
      </c>
      <c r="E118" s="196">
        <f>' EPI - EPC - Ferramentas'!D52</f>
        <v>31.94</v>
      </c>
      <c r="F118" s="197">
        <f>' EPI - EPC - Ferramentas'!E52</f>
        <v>6</v>
      </c>
      <c r="G118" s="196">
        <f>' EPI - EPC - Ferramentas'!F52</f>
        <v>5.3233333333333333</v>
      </c>
      <c r="H118" s="222"/>
      <c r="I118" s="199">
        <f t="shared" si="7"/>
        <v>0</v>
      </c>
      <c r="J118" s="147"/>
      <c r="K118" s="94"/>
      <c r="O118"/>
      <c r="P118"/>
      <c r="Q118"/>
    </row>
    <row r="119" spans="2:17" ht="14.25">
      <c r="B119" s="193" t="str">
        <f>' EPI - EPC - Ferramentas'!C53</f>
        <v>Cavadeira de braço</v>
      </c>
      <c r="C119" s="194"/>
      <c r="D119" s="606">
        <f t="shared" si="8"/>
        <v>0</v>
      </c>
      <c r="E119" s="196">
        <f>' EPI - EPC - Ferramentas'!D53</f>
        <v>27.67</v>
      </c>
      <c r="F119" s="197">
        <f>' EPI - EPC - Ferramentas'!E53</f>
        <v>6</v>
      </c>
      <c r="G119" s="196">
        <f>' EPI - EPC - Ferramentas'!F53</f>
        <v>4.6116666666666672</v>
      </c>
      <c r="H119" s="222"/>
      <c r="I119" s="199">
        <f t="shared" si="7"/>
        <v>0</v>
      </c>
      <c r="J119" s="147"/>
      <c r="K119" s="94"/>
      <c r="L119" s="2"/>
      <c r="P119"/>
      <c r="Q119"/>
    </row>
    <row r="120" spans="2:17">
      <c r="B120" s="40"/>
      <c r="C120" s="41"/>
      <c r="D120" s="41"/>
      <c r="E120" s="41"/>
      <c r="F120" s="41"/>
      <c r="G120" s="41"/>
      <c r="H120" s="41"/>
      <c r="I120" s="88">
        <f>SUM(I101:I119)</f>
        <v>0</v>
      </c>
      <c r="K120" s="145"/>
      <c r="L120" s="2"/>
      <c r="P120"/>
      <c r="Q120"/>
    </row>
    <row r="121" spans="2:17">
      <c r="F121" s="7"/>
      <c r="G121" s="615"/>
      <c r="H121" s="615"/>
      <c r="I121" s="615"/>
      <c r="O121"/>
      <c r="P121"/>
      <c r="Q121"/>
    </row>
    <row r="122" spans="2:17">
      <c r="B122" s="747" t="s">
        <v>199</v>
      </c>
      <c r="C122" s="712" t="s">
        <v>198</v>
      </c>
      <c r="D122" s="712" t="s">
        <v>91</v>
      </c>
      <c r="E122" s="712" t="s">
        <v>59</v>
      </c>
      <c r="F122" s="712" t="s">
        <v>197</v>
      </c>
      <c r="G122" s="712" t="s">
        <v>203</v>
      </c>
      <c r="H122" s="712" t="s">
        <v>196</v>
      </c>
      <c r="I122" s="712" t="s">
        <v>18</v>
      </c>
      <c r="O122"/>
      <c r="P122"/>
      <c r="Q122"/>
    </row>
    <row r="123" spans="2:17">
      <c r="B123" s="751"/>
      <c r="C123" s="746"/>
      <c r="D123" s="746"/>
      <c r="E123" s="746"/>
      <c r="F123" s="746"/>
      <c r="G123" s="746"/>
      <c r="H123" s="746"/>
      <c r="I123" s="746"/>
      <c r="O123"/>
      <c r="P123"/>
      <c r="Q123"/>
    </row>
    <row r="124" spans="2:17" ht="14.25">
      <c r="B124" s="193" t="str">
        <f>' EPI - EPC - Ferramentas'!C56</f>
        <v>Assentos</v>
      </c>
      <c r="C124" s="222" t="s">
        <v>110</v>
      </c>
      <c r="D124" s="195">
        <f>IF(E124&gt;0,SUM($C$19:$C$54),0)</f>
        <v>0</v>
      </c>
      <c r="E124" s="196">
        <f>' EPI - EPC - Ferramentas'!D56</f>
        <v>360</v>
      </c>
      <c r="F124" s="197">
        <f>' EPI - EPC - Ferramentas'!E56</f>
        <v>12</v>
      </c>
      <c r="G124" s="219">
        <f>' EPI - EPC - Ferramentas'!F56</f>
        <v>20</v>
      </c>
      <c r="H124" s="197">
        <f>' EPI - EPC - Ferramentas'!G56</f>
        <v>1.5</v>
      </c>
      <c r="I124" s="199">
        <f t="shared" ref="I124:I145" si="9">IF(C124="a",H124*D124,0)</f>
        <v>0</v>
      </c>
      <c r="O124"/>
      <c r="P124"/>
      <c r="Q124"/>
    </row>
    <row r="125" spans="2:17" ht="14.25">
      <c r="B125" s="193" t="str">
        <f>' EPI - EPC - Ferramentas'!C57</f>
        <v>Balde</v>
      </c>
      <c r="C125" s="222" t="s">
        <v>110</v>
      </c>
      <c r="D125" s="195">
        <f t="shared" ref="D125:D145" si="10">IF(E125&gt;0,SUM($C$19:$C$54),0)</f>
        <v>0</v>
      </c>
      <c r="E125" s="196">
        <f>' EPI - EPC - Ferramentas'!D57</f>
        <v>5</v>
      </c>
      <c r="F125" s="197">
        <f>' EPI - EPC - Ferramentas'!E57</f>
        <v>2</v>
      </c>
      <c r="G125" s="219">
        <f>' EPI - EPC - Ferramentas'!F57</f>
        <v>20</v>
      </c>
      <c r="H125" s="197">
        <f>' EPI - EPC - Ferramentas'!G57</f>
        <v>0.125</v>
      </c>
      <c r="I125" s="199">
        <f t="shared" si="9"/>
        <v>0</v>
      </c>
      <c r="O125"/>
      <c r="P125"/>
      <c r="Q125"/>
    </row>
    <row r="126" spans="2:17" ht="14.25">
      <c r="B126" s="193" t="str">
        <f>' EPI - EPC - Ferramentas'!C58</f>
        <v xml:space="preserve">Barraca </v>
      </c>
      <c r="C126" s="222" t="s">
        <v>110</v>
      </c>
      <c r="D126" s="195">
        <f t="shared" si="10"/>
        <v>0</v>
      </c>
      <c r="E126" s="196">
        <f>' EPI - EPC - Ferramentas'!D58</f>
        <v>1560</v>
      </c>
      <c r="F126" s="197">
        <f>' EPI - EPC - Ferramentas'!E58</f>
        <v>12</v>
      </c>
      <c r="G126" s="219">
        <f>' EPI - EPC - Ferramentas'!F58</f>
        <v>20</v>
      </c>
      <c r="H126" s="197">
        <f>' EPI - EPC - Ferramentas'!G58</f>
        <v>6.5</v>
      </c>
      <c r="I126" s="199">
        <f t="shared" si="9"/>
        <v>0</v>
      </c>
      <c r="O126"/>
      <c r="P126"/>
      <c r="Q126"/>
    </row>
    <row r="127" spans="2:17" ht="14.25">
      <c r="B127" s="193" t="str">
        <f>' EPI - EPC - Ferramentas'!C59</f>
        <v>Bebedouro</v>
      </c>
      <c r="C127" s="222" t="s">
        <v>110</v>
      </c>
      <c r="D127" s="195">
        <f t="shared" si="10"/>
        <v>0</v>
      </c>
      <c r="E127" s="196">
        <f>' EPI - EPC - Ferramentas'!D59</f>
        <v>450</v>
      </c>
      <c r="F127" s="197">
        <f>' EPI - EPC - Ferramentas'!E59</f>
        <v>24</v>
      </c>
      <c r="G127" s="219">
        <f>' EPI - EPC - Ferramentas'!F59</f>
        <v>20</v>
      </c>
      <c r="H127" s="197">
        <f>' EPI - EPC - Ferramentas'!G59</f>
        <v>0.9375</v>
      </c>
      <c r="I127" s="199">
        <f t="shared" si="9"/>
        <v>0</v>
      </c>
      <c r="O127"/>
      <c r="P127"/>
      <c r="Q127"/>
    </row>
    <row r="128" spans="2:17" ht="14.25">
      <c r="B128" s="193" t="str">
        <f>' EPI - EPC - Ferramentas'!C60</f>
        <v>Bolsa EPI (encarregado)</v>
      </c>
      <c r="C128" s="222" t="s">
        <v>110</v>
      </c>
      <c r="D128" s="195">
        <f t="shared" si="10"/>
        <v>0</v>
      </c>
      <c r="E128" s="196">
        <f>' EPI - EPC - Ferramentas'!D60</f>
        <v>35.5</v>
      </c>
      <c r="F128" s="197">
        <f>' EPI - EPC - Ferramentas'!E60</f>
        <v>12</v>
      </c>
      <c r="G128" s="219">
        <f>' EPI - EPC - Ferramentas'!F60</f>
        <v>20</v>
      </c>
      <c r="H128" s="197">
        <f>' EPI - EPC - Ferramentas'!G60</f>
        <v>0.14791666666666667</v>
      </c>
      <c r="I128" s="199">
        <f t="shared" si="9"/>
        <v>0</v>
      </c>
      <c r="O128"/>
      <c r="P128"/>
      <c r="Q128"/>
    </row>
    <row r="129" spans="2:17" ht="14.25">
      <c r="B129" s="193" t="str">
        <f>' EPI - EPC - Ferramentas'!C61</f>
        <v>Caixa isotérmica (Refeição)</v>
      </c>
      <c r="C129" s="222" t="s">
        <v>110</v>
      </c>
      <c r="D129" s="195">
        <f t="shared" si="10"/>
        <v>0</v>
      </c>
      <c r="E129" s="196">
        <f>' EPI - EPC - Ferramentas'!D61</f>
        <v>900</v>
      </c>
      <c r="F129" s="197">
        <f>' EPI - EPC - Ferramentas'!E61</f>
        <v>12</v>
      </c>
      <c r="G129" s="219">
        <f>' EPI - EPC - Ferramentas'!F61</f>
        <v>20</v>
      </c>
      <c r="H129" s="197">
        <f>' EPI - EPC - Ferramentas'!G61</f>
        <v>3.75</v>
      </c>
      <c r="I129" s="199">
        <f t="shared" si="9"/>
        <v>0</v>
      </c>
      <c r="O129"/>
      <c r="P129"/>
      <c r="Q129"/>
    </row>
    <row r="130" spans="2:17" ht="14.25">
      <c r="B130" s="193" t="str">
        <f>' EPI - EPC - Ferramentas'!C62</f>
        <v>Fita Zebrada</v>
      </c>
      <c r="C130" s="222" t="s">
        <v>110</v>
      </c>
      <c r="D130" s="195">
        <f t="shared" si="10"/>
        <v>0</v>
      </c>
      <c r="E130" s="196">
        <f>' EPI - EPC - Ferramentas'!D62</f>
        <v>5</v>
      </c>
      <c r="F130" s="197">
        <f>' EPI - EPC - Ferramentas'!E62</f>
        <v>1</v>
      </c>
      <c r="G130" s="219">
        <f>' EPI - EPC - Ferramentas'!F62</f>
        <v>20</v>
      </c>
      <c r="H130" s="197">
        <f>' EPI - EPC - Ferramentas'!G62</f>
        <v>0.25</v>
      </c>
      <c r="I130" s="199">
        <f t="shared" si="9"/>
        <v>0</v>
      </c>
      <c r="O130"/>
      <c r="P130"/>
      <c r="Q130"/>
    </row>
    <row r="131" spans="2:17" ht="14.25">
      <c r="B131" s="193" t="str">
        <f>' EPI - EPC - Ferramentas'!C63</f>
        <v>Forro de Mesa</v>
      </c>
      <c r="C131" s="222" t="s">
        <v>110</v>
      </c>
      <c r="D131" s="195">
        <f t="shared" si="10"/>
        <v>0</v>
      </c>
      <c r="E131" s="196">
        <f>' EPI - EPC - Ferramentas'!D63</f>
        <v>75</v>
      </c>
      <c r="F131" s="197">
        <f>' EPI - EPC - Ferramentas'!E63</f>
        <v>6</v>
      </c>
      <c r="G131" s="219">
        <f>' EPI - EPC - Ferramentas'!F63</f>
        <v>20</v>
      </c>
      <c r="H131" s="197">
        <f>' EPI - EPC - Ferramentas'!G63</f>
        <v>0.625</v>
      </c>
      <c r="I131" s="199">
        <f t="shared" si="9"/>
        <v>0</v>
      </c>
      <c r="O131"/>
      <c r="P131"/>
      <c r="Q131"/>
    </row>
    <row r="132" spans="2:17" ht="14.25">
      <c r="B132" s="193" t="str">
        <f>' EPI - EPC - Ferramentas'!C64</f>
        <v>Garrafa Térmica 12lt</v>
      </c>
      <c r="C132" s="222" t="s">
        <v>110</v>
      </c>
      <c r="D132" s="195">
        <f t="shared" si="10"/>
        <v>0</v>
      </c>
      <c r="E132" s="196">
        <f>' EPI - EPC - Ferramentas'!D64</f>
        <v>78</v>
      </c>
      <c r="F132" s="197">
        <f>' EPI - EPC - Ferramentas'!E64</f>
        <v>6</v>
      </c>
      <c r="G132" s="219">
        <f>' EPI - EPC - Ferramentas'!F64</f>
        <v>20</v>
      </c>
      <c r="H132" s="197">
        <f>' EPI - EPC - Ferramentas'!G64</f>
        <v>0.65</v>
      </c>
      <c r="I132" s="199">
        <f t="shared" si="9"/>
        <v>0</v>
      </c>
      <c r="O132"/>
      <c r="P132"/>
      <c r="Q132"/>
    </row>
    <row r="133" spans="2:17" ht="14.25">
      <c r="B133" s="193" t="str">
        <f>' EPI - EPC - Ferramentas'!C65</f>
        <v>Jogo de Mesa / Bancos</v>
      </c>
      <c r="C133" s="222" t="s">
        <v>110</v>
      </c>
      <c r="D133" s="195">
        <f t="shared" si="10"/>
        <v>0</v>
      </c>
      <c r="E133" s="196">
        <f>' EPI - EPC - Ferramentas'!D65</f>
        <v>447</v>
      </c>
      <c r="F133" s="197">
        <f>' EPI - EPC - Ferramentas'!E65</f>
        <v>12</v>
      </c>
      <c r="G133" s="219">
        <f>' EPI - EPC - Ferramentas'!F65</f>
        <v>20</v>
      </c>
      <c r="H133" s="197">
        <f>' EPI - EPC - Ferramentas'!G65</f>
        <v>1.8625</v>
      </c>
      <c r="I133" s="199">
        <f t="shared" si="9"/>
        <v>0</v>
      </c>
      <c r="O133"/>
      <c r="P133"/>
      <c r="Q133"/>
    </row>
    <row r="134" spans="2:17" ht="14.25">
      <c r="B134" s="193" t="str">
        <f>' EPI - EPC - Ferramentas'!C66</f>
        <v>Kit Primeiro Socorros</v>
      </c>
      <c r="C134" s="222" t="s">
        <v>110</v>
      </c>
      <c r="D134" s="195">
        <f t="shared" si="10"/>
        <v>0</v>
      </c>
      <c r="E134" s="196">
        <f>' EPI - EPC - Ferramentas'!D66</f>
        <v>102</v>
      </c>
      <c r="F134" s="197">
        <f>' EPI - EPC - Ferramentas'!E66</f>
        <v>12</v>
      </c>
      <c r="G134" s="219">
        <f>' EPI - EPC - Ferramentas'!F66</f>
        <v>20</v>
      </c>
      <c r="H134" s="197">
        <f>' EPI - EPC - Ferramentas'!G66</f>
        <v>0.42499999999999999</v>
      </c>
      <c r="I134" s="199">
        <f t="shared" si="9"/>
        <v>0</v>
      </c>
      <c r="O134"/>
      <c r="P134"/>
      <c r="Q134"/>
    </row>
    <row r="135" spans="2:17" ht="14.25">
      <c r="B135" s="193" t="str">
        <f>' EPI - EPC - Ferramentas'!C67</f>
        <v>Lanterna</v>
      </c>
      <c r="C135" s="222" t="s">
        <v>110</v>
      </c>
      <c r="D135" s="195">
        <f t="shared" si="10"/>
        <v>0</v>
      </c>
      <c r="E135" s="196">
        <f>' EPI - EPC - Ferramentas'!D67</f>
        <v>27</v>
      </c>
      <c r="F135" s="197">
        <f>' EPI - EPC - Ferramentas'!E67</f>
        <v>6</v>
      </c>
      <c r="G135" s="219">
        <f>' EPI - EPC - Ferramentas'!F67</f>
        <v>20</v>
      </c>
      <c r="H135" s="197">
        <f>' EPI - EPC - Ferramentas'!G67</f>
        <v>0.22500000000000001</v>
      </c>
      <c r="I135" s="199">
        <f t="shared" si="9"/>
        <v>0</v>
      </c>
      <c r="O135"/>
      <c r="P135"/>
      <c r="Q135"/>
    </row>
    <row r="136" spans="2:17" ht="14.25">
      <c r="B136" s="193" t="str">
        <f>' EPI - EPC - Ferramentas'!C68</f>
        <v>Lixeira</v>
      </c>
      <c r="C136" s="222" t="s">
        <v>110</v>
      </c>
      <c r="D136" s="195">
        <f t="shared" si="10"/>
        <v>0</v>
      </c>
      <c r="E136" s="196">
        <f>' EPI - EPC - Ferramentas'!D68</f>
        <v>300</v>
      </c>
      <c r="F136" s="197">
        <f>' EPI - EPC - Ferramentas'!E68</f>
        <v>12</v>
      </c>
      <c r="G136" s="219">
        <f>' EPI - EPC - Ferramentas'!F68</f>
        <v>20</v>
      </c>
      <c r="H136" s="197">
        <f>' EPI - EPC - Ferramentas'!G68</f>
        <v>1.25</v>
      </c>
      <c r="I136" s="199">
        <f t="shared" si="9"/>
        <v>0</v>
      </c>
      <c r="O136"/>
      <c r="P136"/>
      <c r="Q136"/>
    </row>
    <row r="137" spans="2:17" ht="14.25">
      <c r="B137" s="193" t="str">
        <f>' EPI - EPC - Ferramentas'!C69</f>
        <v>Maca com Colete Servical</v>
      </c>
      <c r="C137" s="222" t="s">
        <v>110</v>
      </c>
      <c r="D137" s="195">
        <f t="shared" si="10"/>
        <v>0</v>
      </c>
      <c r="E137" s="196">
        <f>' EPI - EPC - Ferramentas'!D69</f>
        <v>298</v>
      </c>
      <c r="F137" s="197">
        <f>' EPI - EPC - Ferramentas'!E69</f>
        <v>12</v>
      </c>
      <c r="G137" s="219">
        <f>' EPI - EPC - Ferramentas'!F69</f>
        <v>20</v>
      </c>
      <c r="H137" s="197">
        <f>' EPI - EPC - Ferramentas'!G69</f>
        <v>1.2416666666666667</v>
      </c>
      <c r="I137" s="199">
        <f t="shared" si="9"/>
        <v>0</v>
      </c>
      <c r="O137"/>
      <c r="P137"/>
      <c r="Q137"/>
    </row>
    <row r="138" spans="2:17" ht="14.25">
      <c r="B138" s="193" t="str">
        <f>' EPI - EPC - Ferramentas'!C70</f>
        <v>Papel Toalha Branco</v>
      </c>
      <c r="C138" s="222" t="s">
        <v>110</v>
      </c>
      <c r="D138" s="195">
        <f t="shared" si="10"/>
        <v>0</v>
      </c>
      <c r="E138" s="196">
        <f>' EPI - EPC - Ferramentas'!D70</f>
        <v>8.6999999999999993</v>
      </c>
      <c r="F138" s="197">
        <f>' EPI - EPC - Ferramentas'!E70</f>
        <v>1</v>
      </c>
      <c r="G138" s="219">
        <f>' EPI - EPC - Ferramentas'!F70</f>
        <v>20</v>
      </c>
      <c r="H138" s="197">
        <f>' EPI - EPC - Ferramentas'!G70</f>
        <v>0.43499999999999994</v>
      </c>
      <c r="I138" s="199">
        <f t="shared" si="9"/>
        <v>0</v>
      </c>
      <c r="O138"/>
      <c r="P138"/>
      <c r="Q138"/>
    </row>
    <row r="139" spans="2:17" ht="14.25">
      <c r="B139" s="193" t="str">
        <f>' EPI - EPC - Ferramentas'!C71</f>
        <v>Pia Higienização</v>
      </c>
      <c r="C139" s="222" t="s">
        <v>110</v>
      </c>
      <c r="D139" s="195">
        <f t="shared" si="10"/>
        <v>0</v>
      </c>
      <c r="E139" s="196">
        <f>' EPI - EPC - Ferramentas'!D71</f>
        <v>243</v>
      </c>
      <c r="F139" s="197">
        <f>' EPI - EPC - Ferramentas'!E71</f>
        <v>12</v>
      </c>
      <c r="G139" s="219">
        <f>' EPI - EPC - Ferramentas'!F71</f>
        <v>20</v>
      </c>
      <c r="H139" s="197">
        <f>' EPI - EPC - Ferramentas'!G71</f>
        <v>1.0125</v>
      </c>
      <c r="I139" s="199">
        <f t="shared" si="9"/>
        <v>0</v>
      </c>
      <c r="O139"/>
      <c r="P139"/>
      <c r="Q139"/>
    </row>
    <row r="140" spans="2:17" ht="14.25">
      <c r="B140" s="193" t="str">
        <f>' EPI - EPC - Ferramentas'!C72</f>
        <v>Placa Segurança</v>
      </c>
      <c r="C140" s="222" t="s">
        <v>110</v>
      </c>
      <c r="D140" s="195">
        <f t="shared" si="10"/>
        <v>0</v>
      </c>
      <c r="E140" s="196">
        <f>' EPI - EPC - Ferramentas'!D72</f>
        <v>96</v>
      </c>
      <c r="F140" s="197">
        <f>' EPI - EPC - Ferramentas'!E72</f>
        <v>12</v>
      </c>
      <c r="G140" s="219">
        <f>' EPI - EPC - Ferramentas'!F72</f>
        <v>20</v>
      </c>
      <c r="H140" s="197">
        <f>' EPI - EPC - Ferramentas'!G72</f>
        <v>0.4</v>
      </c>
      <c r="I140" s="199">
        <f t="shared" si="9"/>
        <v>0</v>
      </c>
      <c r="O140"/>
      <c r="P140"/>
      <c r="Q140"/>
    </row>
    <row r="141" spans="2:17" ht="14.25">
      <c r="B141" s="193" t="str">
        <f>' EPI - EPC - Ferramentas'!C73</f>
        <v>Prancha de Resgate e head-block</v>
      </c>
      <c r="C141" s="222" t="s">
        <v>110</v>
      </c>
      <c r="D141" s="195">
        <f t="shared" si="10"/>
        <v>0</v>
      </c>
      <c r="E141" s="196">
        <f>' EPI - EPC - Ferramentas'!D73</f>
        <v>430</v>
      </c>
      <c r="F141" s="197">
        <f>' EPI - EPC - Ferramentas'!E73</f>
        <v>12</v>
      </c>
      <c r="G141" s="219">
        <f>' EPI - EPC - Ferramentas'!F73</f>
        <v>20</v>
      </c>
      <c r="H141" s="197">
        <f>' EPI - EPC - Ferramentas'!G73</f>
        <v>1.7916666666666667</v>
      </c>
      <c r="I141" s="199">
        <f t="shared" si="9"/>
        <v>0</v>
      </c>
      <c r="O141"/>
      <c r="P141"/>
      <c r="Q141"/>
    </row>
    <row r="142" spans="2:17" ht="14.25">
      <c r="B142" s="193" t="str">
        <f>' EPI - EPC - Ferramentas'!C74</f>
        <v>Quadro Gestão a vista</v>
      </c>
      <c r="C142" s="222" t="s">
        <v>110</v>
      </c>
      <c r="D142" s="195">
        <f t="shared" si="10"/>
        <v>0</v>
      </c>
      <c r="E142" s="196">
        <f>' EPI - EPC - Ferramentas'!D74</f>
        <v>137</v>
      </c>
      <c r="F142" s="197">
        <f>' EPI - EPC - Ferramentas'!E74</f>
        <v>12</v>
      </c>
      <c r="G142" s="219">
        <f>' EPI - EPC - Ferramentas'!F74</f>
        <v>20</v>
      </c>
      <c r="H142" s="197">
        <f>' EPI - EPC - Ferramentas'!G74</f>
        <v>0.5708333333333333</v>
      </c>
      <c r="I142" s="199">
        <f t="shared" si="9"/>
        <v>0</v>
      </c>
      <c r="O142"/>
      <c r="P142"/>
      <c r="Q142"/>
    </row>
    <row r="143" spans="2:17" ht="14.25">
      <c r="B143" s="193" t="str">
        <f>' EPI - EPC - Ferramentas'!C75</f>
        <v>Sabão Neutro</v>
      </c>
      <c r="C143" s="222" t="s">
        <v>110</v>
      </c>
      <c r="D143" s="195">
        <f t="shared" si="10"/>
        <v>0</v>
      </c>
      <c r="E143" s="196">
        <f>' EPI - EPC - Ferramentas'!D75</f>
        <v>16.5</v>
      </c>
      <c r="F143" s="197">
        <f>' EPI - EPC - Ferramentas'!E75</f>
        <v>1</v>
      </c>
      <c r="G143" s="219">
        <f>' EPI - EPC - Ferramentas'!F75</f>
        <v>20</v>
      </c>
      <c r="H143" s="197">
        <f>' EPI - EPC - Ferramentas'!G75</f>
        <v>0.82499999999999996</v>
      </c>
      <c r="I143" s="199">
        <f t="shared" si="9"/>
        <v>0</v>
      </c>
      <c r="O143"/>
      <c r="P143"/>
      <c r="Q143"/>
    </row>
    <row r="144" spans="2:17" ht="14.25">
      <c r="B144" s="193" t="str">
        <f>' EPI - EPC - Ferramentas'!C76</f>
        <v>Sanitário</v>
      </c>
      <c r="C144" s="222" t="s">
        <v>110</v>
      </c>
      <c r="D144" s="195">
        <f t="shared" si="10"/>
        <v>0</v>
      </c>
      <c r="E144" s="196">
        <f>' EPI - EPC - Ferramentas'!D76</f>
        <v>950</v>
      </c>
      <c r="F144" s="197">
        <f>' EPI - EPC - Ferramentas'!E76</f>
        <v>12</v>
      </c>
      <c r="G144" s="219">
        <f>' EPI - EPC - Ferramentas'!F76</f>
        <v>20</v>
      </c>
      <c r="H144" s="197">
        <f>' EPI - EPC - Ferramentas'!G76</f>
        <v>3.9583333333333335</v>
      </c>
      <c r="I144" s="199">
        <f t="shared" si="9"/>
        <v>0</v>
      </c>
      <c r="O144"/>
      <c r="P144"/>
      <c r="Q144"/>
    </row>
    <row r="145" spans="2:17" ht="14.25">
      <c r="B145" s="193" t="str">
        <f>' EPI - EPC - Ferramentas'!C77</f>
        <v>Termômetro (temp. refeição)</v>
      </c>
      <c r="C145" s="222" t="s">
        <v>110</v>
      </c>
      <c r="D145" s="195">
        <f t="shared" si="10"/>
        <v>0</v>
      </c>
      <c r="E145" s="196">
        <f>' EPI - EPC - Ferramentas'!D77</f>
        <v>187</v>
      </c>
      <c r="F145" s="197">
        <f>' EPI - EPC - Ferramentas'!E77</f>
        <v>6</v>
      </c>
      <c r="G145" s="219">
        <f>' EPI - EPC - Ferramentas'!F77</f>
        <v>20</v>
      </c>
      <c r="H145" s="197">
        <f>' EPI - EPC - Ferramentas'!G77</f>
        <v>1.5583333333333333</v>
      </c>
      <c r="I145" s="199">
        <f t="shared" si="9"/>
        <v>0</v>
      </c>
      <c r="O145"/>
      <c r="P145"/>
      <c r="Q145"/>
    </row>
    <row r="146" spans="2:17">
      <c r="B146" s="40"/>
      <c r="C146" s="41"/>
      <c r="D146" s="41"/>
      <c r="E146" s="41"/>
      <c r="F146" s="41"/>
      <c r="G146" s="41"/>
      <c r="H146" s="41"/>
      <c r="I146" s="88">
        <f>SUM(I124:I145)</f>
        <v>0</v>
      </c>
      <c r="O146"/>
      <c r="P146"/>
      <c r="Q146"/>
    </row>
    <row r="147" spans="2:17">
      <c r="F147" s="7"/>
      <c r="G147" s="615"/>
      <c r="H147" s="615"/>
      <c r="I147" s="615"/>
      <c r="O147"/>
      <c r="P147"/>
      <c r="Q147"/>
    </row>
    <row r="148" spans="2:17" ht="12.75" customHeight="1">
      <c r="B148" s="747" t="s">
        <v>14</v>
      </c>
      <c r="C148" s="749"/>
      <c r="D148" s="712" t="s">
        <v>91</v>
      </c>
      <c r="E148" s="712" t="s">
        <v>21</v>
      </c>
      <c r="F148" s="712" t="s">
        <v>209</v>
      </c>
      <c r="G148" s="712" t="s">
        <v>210</v>
      </c>
      <c r="H148" s="712" t="s">
        <v>198</v>
      </c>
      <c r="I148" s="712" t="s">
        <v>18</v>
      </c>
      <c r="J148" s="144"/>
      <c r="L148" s="2"/>
      <c r="P148"/>
      <c r="Q148"/>
    </row>
    <row r="149" spans="2:17">
      <c r="B149" s="751"/>
      <c r="C149" s="752"/>
      <c r="D149" s="746"/>
      <c r="E149" s="746"/>
      <c r="F149" s="746"/>
      <c r="G149" s="746"/>
      <c r="H149" s="746"/>
      <c r="I149" s="746"/>
      <c r="J149" s="144"/>
      <c r="O149"/>
      <c r="P149"/>
      <c r="Q149"/>
    </row>
    <row r="150" spans="2:17" ht="14.25">
      <c r="B150" s="193" t="str">
        <f>' Banco de Dados'!B55</f>
        <v>Lanches  (Desjejum)</v>
      </c>
      <c r="C150" s="220"/>
      <c r="D150" s="195">
        <f t="shared" ref="D150:D156" si="11">SUM($C$17:$C$54)+SUM($C$60:$C$65)</f>
        <v>0</v>
      </c>
      <c r="E150" s="196">
        <f>' Banco de Dados'!C55</f>
        <v>1.2</v>
      </c>
      <c r="F150" s="219">
        <f>' Banco de Dados'!D55</f>
        <v>22</v>
      </c>
      <c r="G150" s="219">
        <f>F150*E150</f>
        <v>26.4</v>
      </c>
      <c r="H150" s="198" t="str">
        <f>' Banco de Dados'!E55</f>
        <v>a</v>
      </c>
      <c r="I150" s="199">
        <f t="shared" ref="I150:I156" si="12">IF(H150="a",G150*D150,0)</f>
        <v>0</v>
      </c>
      <c r="J150" s="147"/>
      <c r="K150" s="94"/>
      <c r="L150" s="2"/>
      <c r="P150"/>
      <c r="Q150"/>
    </row>
    <row r="151" spans="2:17" ht="14.25">
      <c r="B151" s="193" t="str">
        <f>' Banco de Dados'!B56</f>
        <v>Refeições (Almoço)</v>
      </c>
      <c r="C151" s="220"/>
      <c r="D151" s="195">
        <f t="shared" si="11"/>
        <v>0</v>
      </c>
      <c r="E151" s="196">
        <f>' Banco de Dados'!C56</f>
        <v>0</v>
      </c>
      <c r="F151" s="219">
        <f>' Banco de Dados'!D56</f>
        <v>22</v>
      </c>
      <c r="G151" s="219">
        <f t="shared" ref="G151:G156" si="13">F151*E151</f>
        <v>0</v>
      </c>
      <c r="H151" s="198" t="str">
        <f>' Banco de Dados'!E56</f>
        <v>a</v>
      </c>
      <c r="I151" s="199">
        <f t="shared" si="12"/>
        <v>0</v>
      </c>
      <c r="J151" s="147"/>
      <c r="K151" s="94"/>
      <c r="L151" s="2"/>
      <c r="P151"/>
      <c r="Q151"/>
    </row>
    <row r="152" spans="2:17" ht="14.25">
      <c r="B152" s="193" t="str">
        <f>' Banco de Dados'!B57</f>
        <v>Lanches  (Tarde)</v>
      </c>
      <c r="C152" s="220"/>
      <c r="D152" s="195">
        <f t="shared" si="11"/>
        <v>0</v>
      </c>
      <c r="E152" s="196">
        <f>' Banco de Dados'!C57</f>
        <v>0</v>
      </c>
      <c r="F152" s="219">
        <f>' Banco de Dados'!D57</f>
        <v>22</v>
      </c>
      <c r="G152" s="219">
        <f t="shared" si="13"/>
        <v>0</v>
      </c>
      <c r="H152" s="198" t="str">
        <f>' Banco de Dados'!E57</f>
        <v>a</v>
      </c>
      <c r="I152" s="199">
        <f t="shared" si="12"/>
        <v>0</v>
      </c>
      <c r="J152" s="147"/>
      <c r="K152" s="94"/>
      <c r="L152" s="2"/>
      <c r="P152"/>
      <c r="Q152"/>
    </row>
    <row r="153" spans="2:17" ht="14.25">
      <c r="B153" s="193" t="str">
        <f>' Banco de Dados'!B58</f>
        <v>Refeições (Jantar)</v>
      </c>
      <c r="C153" s="220"/>
      <c r="D153" s="195">
        <f t="shared" si="11"/>
        <v>0</v>
      </c>
      <c r="E153" s="196">
        <f>' Banco de Dados'!C58</f>
        <v>0</v>
      </c>
      <c r="F153" s="219">
        <f>' Banco de Dados'!D58</f>
        <v>22</v>
      </c>
      <c r="G153" s="219">
        <f t="shared" si="13"/>
        <v>0</v>
      </c>
      <c r="H153" s="198" t="str">
        <f>' Banco de Dados'!E58</f>
        <v>a</v>
      </c>
      <c r="I153" s="199">
        <f t="shared" si="12"/>
        <v>0</v>
      </c>
      <c r="J153" s="147"/>
      <c r="K153" s="94"/>
      <c r="L153" s="2"/>
      <c r="P153"/>
      <c r="Q153"/>
    </row>
    <row r="154" spans="2:17" ht="14.25">
      <c r="B154" s="193" t="str">
        <f>' Banco de Dados'!B59</f>
        <v>Cesta básica</v>
      </c>
      <c r="C154" s="220"/>
      <c r="D154" s="195">
        <f t="shared" si="11"/>
        <v>0</v>
      </c>
      <c r="E154" s="196">
        <f>' Banco de Dados'!C59</f>
        <v>425</v>
      </c>
      <c r="F154" s="219">
        <f>' Banco de Dados'!D59</f>
        <v>1</v>
      </c>
      <c r="G154" s="219">
        <f t="shared" si="13"/>
        <v>425</v>
      </c>
      <c r="H154" s="198" t="str">
        <f>' Banco de Dados'!E59</f>
        <v>a</v>
      </c>
      <c r="I154" s="199">
        <f t="shared" si="12"/>
        <v>0</v>
      </c>
      <c r="J154" s="147"/>
      <c r="K154" s="94"/>
      <c r="L154" s="2"/>
      <c r="P154"/>
      <c r="Q154"/>
    </row>
    <row r="155" spans="2:17" ht="14.25">
      <c r="B155" s="193" t="str">
        <f>' Banco de Dados'!B60</f>
        <v>Ticket Alimentação</v>
      </c>
      <c r="C155" s="220"/>
      <c r="D155" s="195">
        <f t="shared" si="11"/>
        <v>0</v>
      </c>
      <c r="E155" s="196">
        <f>' Banco de Dados'!C60</f>
        <v>0</v>
      </c>
      <c r="F155" s="219">
        <f>' Banco de Dados'!D60</f>
        <v>1</v>
      </c>
      <c r="G155" s="219">
        <f t="shared" si="13"/>
        <v>0</v>
      </c>
      <c r="H155" s="198">
        <f>' Banco de Dados'!E60</f>
        <v>0</v>
      </c>
      <c r="I155" s="199">
        <f t="shared" si="12"/>
        <v>0</v>
      </c>
      <c r="J155" s="144"/>
      <c r="K155" s="94"/>
      <c r="L155" s="2"/>
      <c r="P155"/>
      <c r="Q155"/>
    </row>
    <row r="156" spans="2:17" ht="14.25">
      <c r="B156" s="193" t="str">
        <f>' Banco de Dados'!B61</f>
        <v>Cesta básica/Natal</v>
      </c>
      <c r="C156" s="221"/>
      <c r="D156" s="195">
        <f t="shared" si="11"/>
        <v>0</v>
      </c>
      <c r="E156" s="196">
        <f>' Banco de Dados'!C61</f>
        <v>0</v>
      </c>
      <c r="F156" s="219">
        <f>' Banco de Dados'!D61</f>
        <v>8.3333333333333329E-2</v>
      </c>
      <c r="G156" s="219">
        <f t="shared" si="13"/>
        <v>0</v>
      </c>
      <c r="H156" s="198">
        <f>' Banco de Dados'!E61</f>
        <v>0</v>
      </c>
      <c r="I156" s="199">
        <f t="shared" si="12"/>
        <v>0</v>
      </c>
      <c r="J156" s="144"/>
      <c r="K156" s="94"/>
      <c r="O156"/>
      <c r="P156"/>
      <c r="Q156"/>
    </row>
    <row r="157" spans="2:17">
      <c r="B157" s="40"/>
      <c r="C157" s="41"/>
      <c r="D157" s="41"/>
      <c r="E157" s="41"/>
      <c r="F157" s="41"/>
      <c r="G157" s="41"/>
      <c r="H157" s="41"/>
      <c r="I157" s="87">
        <f>SUM(I150:I156)</f>
        <v>0</v>
      </c>
      <c r="J157" s="144"/>
      <c r="K157" s="94"/>
      <c r="L157" s="2"/>
      <c r="P157"/>
      <c r="Q157"/>
    </row>
    <row r="158" spans="2:17">
      <c r="F158" s="7"/>
      <c r="G158" s="615"/>
      <c r="I158" s="615"/>
      <c r="J158" s="144"/>
      <c r="O158"/>
      <c r="P158"/>
      <c r="Q158"/>
    </row>
    <row r="159" spans="2:17" ht="12.75" customHeight="1">
      <c r="B159" s="747" t="s">
        <v>25</v>
      </c>
      <c r="C159" s="749"/>
      <c r="D159" s="712" t="s">
        <v>91</v>
      </c>
      <c r="E159" s="712" t="s">
        <v>59</v>
      </c>
      <c r="F159" s="712"/>
      <c r="G159" s="712" t="s">
        <v>106</v>
      </c>
      <c r="H159" s="712" t="s">
        <v>24</v>
      </c>
      <c r="I159" s="712" t="s">
        <v>18</v>
      </c>
      <c r="J159" s="144"/>
      <c r="L159" s="2"/>
      <c r="P159"/>
      <c r="Q159"/>
    </row>
    <row r="160" spans="2:17">
      <c r="B160" s="751"/>
      <c r="C160" s="752"/>
      <c r="D160" s="746"/>
      <c r="E160" s="746"/>
      <c r="F160" s="746"/>
      <c r="G160" s="746"/>
      <c r="H160" s="746"/>
      <c r="I160" s="746"/>
      <c r="J160" s="144"/>
      <c r="K160" s="94"/>
      <c r="O160"/>
      <c r="P160"/>
      <c r="Q160"/>
    </row>
    <row r="161" spans="2:17">
      <c r="B161" s="604" t="str">
        <f>'Banco Dados Máquinas'!B3</f>
        <v>Caminhão Coletor Compactador Cap. Mín. 15 ton.</v>
      </c>
      <c r="C161" s="567"/>
      <c r="D161" s="157"/>
      <c r="E161" s="196">
        <f>'Banco Dados Máquinas'!P3</f>
        <v>14684.334999999999</v>
      </c>
      <c r="F161" s="196"/>
      <c r="G161" s="196"/>
      <c r="H161" s="568">
        <v>1</v>
      </c>
      <c r="I161" s="569">
        <f>E161*D161</f>
        <v>0</v>
      </c>
      <c r="J161" s="144"/>
      <c r="K161" s="94"/>
      <c r="O161"/>
      <c r="P161"/>
      <c r="Q161"/>
    </row>
    <row r="162" spans="2:17">
      <c r="B162" s="604" t="str">
        <f>'Banco Dados Máquinas'!B4</f>
        <v>Veículo Leve (Utilitário)</v>
      </c>
      <c r="C162" s="220"/>
      <c r="D162" s="157"/>
      <c r="E162" s="196">
        <f>'Banco Dados Máquinas'!P4</f>
        <v>3005.8217777777777</v>
      </c>
      <c r="F162" s="196"/>
      <c r="G162" s="196"/>
      <c r="H162" s="568">
        <v>1</v>
      </c>
      <c r="I162" s="569">
        <f t="shared" ref="I162:I177" si="14">E162*D162</f>
        <v>0</v>
      </c>
      <c r="J162" s="144"/>
      <c r="K162" s="94"/>
      <c r="L162" s="2"/>
      <c r="P162"/>
      <c r="Q162"/>
    </row>
    <row r="163" spans="2:17">
      <c r="B163" s="604" t="str">
        <f>'Banco Dados Máquinas'!B5</f>
        <v>Veículo Leve (Utilitário Pickup tipo furgão baú)</v>
      </c>
      <c r="C163" s="220"/>
      <c r="D163" s="157"/>
      <c r="E163" s="196">
        <f>'Banco Dados Máquinas'!P5</f>
        <v>3238.2027301587309</v>
      </c>
      <c r="F163" s="196"/>
      <c r="G163" s="196"/>
      <c r="H163" s="568">
        <v>1</v>
      </c>
      <c r="I163" s="569">
        <f t="shared" si="14"/>
        <v>0</v>
      </c>
      <c r="J163" s="144"/>
      <c r="K163" s="94"/>
      <c r="L163" s="2"/>
      <c r="P163"/>
      <c r="Q163"/>
    </row>
    <row r="164" spans="2:17">
      <c r="B164" s="604" t="str">
        <f>'Banco Dados Máquinas'!B6</f>
        <v>Caminhão Transbordo</v>
      </c>
      <c r="C164" s="220"/>
      <c r="D164" s="157"/>
      <c r="E164" s="196">
        <f>'Banco Dados Máquinas'!P6</f>
        <v>19529.897169312168</v>
      </c>
      <c r="F164" s="196"/>
      <c r="G164" s="196"/>
      <c r="H164" s="568">
        <v>1</v>
      </c>
      <c r="I164" s="569">
        <f t="shared" si="14"/>
        <v>0</v>
      </c>
      <c r="J164" s="144"/>
      <c r="K164" s="94"/>
      <c r="L164" s="2"/>
      <c r="P164"/>
      <c r="Q164"/>
    </row>
    <row r="165" spans="2:17">
      <c r="B165" s="604" t="str">
        <f>'Banco Dados Máquinas'!B7</f>
        <v>Caminhão Basculante 6/8 m3 (Toco)</v>
      </c>
      <c r="C165" s="220"/>
      <c r="D165" s="157"/>
      <c r="E165" s="196">
        <f>'Banco Dados Máquinas'!P7</f>
        <v>8701.7457142857129</v>
      </c>
      <c r="F165" s="196"/>
      <c r="G165" s="196"/>
      <c r="H165" s="568">
        <v>1</v>
      </c>
      <c r="I165" s="569">
        <f t="shared" si="14"/>
        <v>0</v>
      </c>
      <c r="J165" s="144"/>
      <c r="K165" s="94"/>
      <c r="L165" s="2"/>
      <c r="P165"/>
      <c r="Q165"/>
    </row>
    <row r="166" spans="2:17">
      <c r="B166" s="604" t="str">
        <f>'Banco Dados Máquinas'!B8</f>
        <v>Caminhão Basculante XXX m3 (Truck)</v>
      </c>
      <c r="C166" s="220"/>
      <c r="D166" s="157"/>
      <c r="E166" s="196">
        <f>'Banco Dados Máquinas'!P8</f>
        <v>7791.3521957671946</v>
      </c>
      <c r="F166" s="196"/>
      <c r="G166" s="196"/>
      <c r="H166" s="568">
        <v>1</v>
      </c>
      <c r="I166" s="569">
        <f t="shared" si="14"/>
        <v>0</v>
      </c>
      <c r="J166" s="144"/>
      <c r="K166" s="94"/>
      <c r="L166" s="2"/>
      <c r="P166"/>
      <c r="Q166"/>
    </row>
    <row r="167" spans="2:17">
      <c r="B167" s="604" t="str">
        <f>'Banco Dados Máquinas'!B9</f>
        <v>Pá Carregadeira</v>
      </c>
      <c r="C167" s="220"/>
      <c r="D167" s="157"/>
      <c r="E167" s="196">
        <f>'Banco Dados Máquinas'!P9</f>
        <v>8349.9654333333328</v>
      </c>
      <c r="F167" s="196"/>
      <c r="G167" s="196"/>
      <c r="H167" s="568">
        <v>1</v>
      </c>
      <c r="I167" s="569">
        <f t="shared" si="14"/>
        <v>0</v>
      </c>
      <c r="J167" s="144"/>
      <c r="K167" s="94"/>
      <c r="L167" s="2"/>
      <c r="P167"/>
      <c r="Q167"/>
    </row>
    <row r="168" spans="2:17">
      <c r="B168" s="604" t="str">
        <f>'Banco Dados Máquinas'!B10</f>
        <v>Caminhão Carroceria Leve (tipo 3/4)</v>
      </c>
      <c r="C168" s="220"/>
      <c r="D168" s="157"/>
      <c r="E168" s="196">
        <f>'Banco Dados Máquinas'!P10</f>
        <v>9800.0261375661357</v>
      </c>
      <c r="F168" s="196"/>
      <c r="G168" s="196"/>
      <c r="H168" s="568">
        <v>1</v>
      </c>
      <c r="I168" s="569">
        <f t="shared" si="14"/>
        <v>0</v>
      </c>
      <c r="J168" s="144"/>
      <c r="K168" s="94"/>
      <c r="L168" s="2"/>
      <c r="P168"/>
      <c r="Q168"/>
    </row>
    <row r="169" spans="2:17" ht="25.5">
      <c r="B169" s="604" t="str">
        <f>'Banco Dados Máquinas'!B11</f>
        <v>Caminhão leve tipo 3/4 - 02 eixos, potência 150 cv PBT 8.250 kg, dotado de varredeira de sucção, cap.  4m³</v>
      </c>
      <c r="C169" s="220"/>
      <c r="D169" s="157"/>
      <c r="E169" s="196">
        <f>'Banco Dados Máquinas'!P11</f>
        <v>18013.867666666669</v>
      </c>
      <c r="F169" s="196"/>
      <c r="G169" s="196"/>
      <c r="H169" s="568">
        <v>1</v>
      </c>
      <c r="I169" s="569">
        <f t="shared" si="14"/>
        <v>0</v>
      </c>
      <c r="J169" s="144"/>
      <c r="K169" s="94"/>
    </row>
    <row r="170" spans="2:17">
      <c r="B170" s="604" t="str">
        <f>'Banco Dados Máquinas'!B12</f>
        <v>Trator de Esteiras (tipo D7 ou similar)</v>
      </c>
      <c r="C170" s="220"/>
      <c r="D170" s="157"/>
      <c r="E170" s="196">
        <f>'Banco Dados Máquinas'!P12</f>
        <v>19143.326103703705</v>
      </c>
      <c r="F170" s="196"/>
      <c r="G170" s="196"/>
      <c r="H170" s="568">
        <v>1</v>
      </c>
      <c r="I170" s="569">
        <f t="shared" si="14"/>
        <v>0</v>
      </c>
      <c r="J170" s="144"/>
      <c r="K170" s="94"/>
    </row>
    <row r="171" spans="2:17">
      <c r="B171" s="604" t="str">
        <f>'Banco Dados Máquinas'!B13</f>
        <v>Caminhão Pipa 7.000l</v>
      </c>
      <c r="C171" s="220"/>
      <c r="D171" s="157"/>
      <c r="E171" s="196">
        <f>'Banco Dados Máquinas'!P13</f>
        <v>8024.8991851851852</v>
      </c>
      <c r="F171" s="196"/>
      <c r="G171" s="196"/>
      <c r="H171" s="568">
        <v>1</v>
      </c>
      <c r="I171" s="569">
        <f t="shared" si="14"/>
        <v>0</v>
      </c>
      <c r="J171" s="144"/>
      <c r="K171" s="94"/>
    </row>
    <row r="172" spans="2:17" ht="25.5">
      <c r="B172" s="604" t="str">
        <f>'Banco Dados Máquinas'!B14</f>
        <v>Roçadeira Manual motorização a gasolina Sthil Fs 220 ou similar</v>
      </c>
      <c r="C172" s="220"/>
      <c r="D172" s="157"/>
      <c r="E172" s="196">
        <f>'Banco Dados Máquinas'!P14</f>
        <v>767.58277595767197</v>
      </c>
      <c r="F172" s="196"/>
      <c r="G172" s="196"/>
      <c r="H172" s="568">
        <v>1</v>
      </c>
      <c r="I172" s="569">
        <f t="shared" si="14"/>
        <v>0</v>
      </c>
      <c r="J172" s="144"/>
      <c r="K172" s="94"/>
    </row>
    <row r="173" spans="2:17" ht="25.5">
      <c r="B173" s="604" t="str">
        <f>'Banco Dados Máquinas'!B15</f>
        <v xml:space="preserve">Cavalo com sistema Rollon Rolof com engate tipo julieta com duas caixas de 15 toneladas cada </v>
      </c>
      <c r="C173" s="220"/>
      <c r="D173" s="157"/>
      <c r="E173" s="196">
        <f>'Banco Dados Máquinas'!P15</f>
        <v>43852.759628851541</v>
      </c>
      <c r="F173" s="196"/>
      <c r="G173" s="196"/>
      <c r="H173" s="568">
        <v>1</v>
      </c>
      <c r="I173" s="569">
        <f t="shared" si="14"/>
        <v>0</v>
      </c>
      <c r="J173" s="144"/>
      <c r="K173" s="94"/>
    </row>
    <row r="174" spans="2:17">
      <c r="B174" s="604" t="str">
        <f>'Banco Dados Máquinas'!B16</f>
        <v>Caminhão adaptado com guindauto - munk de 8 ton.</v>
      </c>
      <c r="C174" s="220"/>
      <c r="D174" s="157"/>
      <c r="E174" s="196">
        <f>'Banco Dados Máquinas'!P16</f>
        <v>13134.163086611457</v>
      </c>
      <c r="F174" s="196"/>
      <c r="G174" s="196"/>
      <c r="H174" s="568">
        <v>1</v>
      </c>
      <c r="I174" s="569">
        <f t="shared" si="14"/>
        <v>0</v>
      </c>
      <c r="J174" s="144"/>
      <c r="K174" s="94"/>
    </row>
    <row r="175" spans="2:17">
      <c r="B175" s="604" t="str">
        <f>'Banco Dados Máquinas'!B17</f>
        <v>Onibus (idade mínima até 10 Anos)</v>
      </c>
      <c r="C175" s="220"/>
      <c r="D175" s="157"/>
      <c r="E175" s="196">
        <f>'Banco Dados Máquinas'!P17</f>
        <v>8473.1278769841283</v>
      </c>
      <c r="F175" s="196"/>
      <c r="G175" s="196"/>
      <c r="H175" s="568">
        <v>1</v>
      </c>
      <c r="I175" s="569">
        <f t="shared" si="14"/>
        <v>0</v>
      </c>
      <c r="J175" s="144"/>
      <c r="K175" s="94"/>
    </row>
    <row r="176" spans="2:17">
      <c r="B176" s="604" t="str">
        <f>'Banco Dados Máquinas'!B18</f>
        <v>Caminhão Adaptado com Implemento de sucção a vacuo</v>
      </c>
      <c r="C176" s="220"/>
      <c r="D176" s="157"/>
      <c r="E176" s="196">
        <f>'Banco Dados Máquinas'!P18</f>
        <v>25063.234993055561</v>
      </c>
      <c r="F176" s="196"/>
      <c r="G176" s="196"/>
      <c r="H176" s="568">
        <v>1</v>
      </c>
      <c r="I176" s="569">
        <f t="shared" si="14"/>
        <v>0</v>
      </c>
      <c r="J176" s="144"/>
      <c r="K176" s="94"/>
      <c r="L176" s="2"/>
      <c r="P176"/>
      <c r="Q176"/>
    </row>
    <row r="177" spans="2:17" ht="38.25">
      <c r="B177" s="604" t="str">
        <f>'Banco Dados Máquinas'!B19</f>
        <v>Caminhão Bau - 3/4 com potencia 150 cv - PBT 8250 quilos (baú com 4metros comprimento) com sistema de plataforma hidráulica para elevação de carga.</v>
      </c>
      <c r="C177" s="220"/>
      <c r="D177" s="157"/>
      <c r="E177" s="196">
        <f>'Banco Dados Máquinas'!P19</f>
        <v>7231.8026091269849</v>
      </c>
      <c r="F177" s="196"/>
      <c r="G177" s="196"/>
      <c r="H177" s="568">
        <v>1</v>
      </c>
      <c r="I177" s="569">
        <f t="shared" si="14"/>
        <v>0</v>
      </c>
      <c r="J177" s="144"/>
      <c r="K177" s="94"/>
      <c r="L177" s="2"/>
      <c r="P177"/>
      <c r="Q177"/>
    </row>
    <row r="178" spans="2:17" ht="51">
      <c r="B178" s="604" t="str">
        <f>'Banco Dados Máquinas'!B20</f>
        <v>Caminhão - 06 cilindros, potência mínima 250 CV - adaptado com poliguindaste duplo com braço articulado, capacidade de elevação de 9 toneladas, sapatas hidráulicas para duas caixas de 5m³.</v>
      </c>
      <c r="C178" s="220"/>
      <c r="D178" s="620"/>
      <c r="E178" s="196">
        <f>'Banco Dados Máquinas'!P20</f>
        <v>10785.145467563838</v>
      </c>
      <c r="F178" s="196"/>
      <c r="G178" s="196"/>
      <c r="H178" s="568">
        <v>1</v>
      </c>
      <c r="I178" s="569">
        <f>E178*D178</f>
        <v>0</v>
      </c>
      <c r="J178" s="144"/>
      <c r="K178" s="94"/>
      <c r="L178" s="2"/>
      <c r="P178"/>
      <c r="Q178"/>
    </row>
    <row r="179" spans="2:17" ht="63.75">
      <c r="B179" s="604" t="str">
        <f>'Banco Dados Máquinas'!B21</f>
        <v>Caixa estacionária tipo contêiner aberto na parte superior, com capacidade de 5m³ de armazenamento, construída em chapa de aço 1/8 - reforçada, solda contínua em toda caixa pelo processo MAG; eixos de fixação dos olhais em aço 4x3/8</v>
      </c>
      <c r="C179" s="220"/>
      <c r="D179" s="620"/>
      <c r="E179" s="196">
        <f>'Banco Dados Máquinas'!P21</f>
        <v>122.67708333333333</v>
      </c>
      <c r="F179" s="196"/>
      <c r="G179" s="196"/>
      <c r="H179" s="568">
        <v>1</v>
      </c>
      <c r="I179" s="569">
        <f>E179*D179</f>
        <v>0</v>
      </c>
      <c r="J179" s="144"/>
      <c r="K179" s="94"/>
      <c r="L179" s="2"/>
      <c r="P179"/>
      <c r="Q179"/>
    </row>
    <row r="180" spans="2:17">
      <c r="B180" s="73"/>
      <c r="C180" s="41"/>
      <c r="D180" s="135">
        <f>SUM(D161:D177)</f>
        <v>0</v>
      </c>
      <c r="E180" s="41"/>
      <c r="F180" s="41"/>
      <c r="G180" s="41"/>
      <c r="H180" s="42"/>
      <c r="I180" s="87">
        <f>SUM(I161:I179)</f>
        <v>0</v>
      </c>
      <c r="J180" s="144"/>
      <c r="K180" s="94"/>
      <c r="L180" s="2"/>
      <c r="P180"/>
      <c r="Q180"/>
    </row>
    <row r="181" spans="2:17">
      <c r="F181" s="7"/>
      <c r="G181" s="615"/>
      <c r="H181" s="615"/>
      <c r="I181" s="615"/>
      <c r="J181" s="144"/>
      <c r="L181" s="2"/>
      <c r="P181"/>
      <c r="Q181"/>
    </row>
    <row r="182" spans="2:17" ht="12.75" customHeight="1">
      <c r="B182" s="747" t="s">
        <v>31</v>
      </c>
      <c r="C182" s="749"/>
      <c r="D182" s="712" t="s">
        <v>91</v>
      </c>
      <c r="E182" s="712" t="s">
        <v>239</v>
      </c>
      <c r="F182" s="712" t="s">
        <v>209</v>
      </c>
      <c r="G182" s="712"/>
      <c r="H182" s="712"/>
      <c r="I182" s="749" t="s">
        <v>23</v>
      </c>
      <c r="K182" s="71"/>
      <c r="O182"/>
      <c r="P182"/>
      <c r="Q182"/>
    </row>
    <row r="183" spans="2:17" ht="13.5" thickBot="1">
      <c r="B183" s="748"/>
      <c r="C183" s="750"/>
      <c r="D183" s="713"/>
      <c r="E183" s="713"/>
      <c r="F183" s="746"/>
      <c r="G183" s="713"/>
      <c r="H183" s="713"/>
      <c r="I183" s="750"/>
      <c r="K183" s="94"/>
      <c r="L183" s="2"/>
      <c r="P183"/>
      <c r="Q183"/>
    </row>
    <row r="184" spans="2:17" ht="14.25">
      <c r="B184" s="316" t="str">
        <f>' Banco de Dados'!B77</f>
        <v>Exames (periódicos/admissionais/demissionais)</v>
      </c>
      <c r="C184" s="582"/>
      <c r="D184" s="570">
        <f t="shared" ref="D184:D191" si="15">SUM($C$19:$C$54)+SUM($C$60:$C$65)</f>
        <v>0</v>
      </c>
      <c r="E184" s="571">
        <f>' Banco de Dados'!C77</f>
        <v>15</v>
      </c>
      <c r="F184" s="586">
        <f>' Banco de Dados'!D77</f>
        <v>0.16666666666666666</v>
      </c>
      <c r="G184" s="573"/>
      <c r="H184" s="573"/>
      <c r="I184" s="572">
        <f t="shared" ref="I184:I187" si="16">F184*E184*D184</f>
        <v>0</v>
      </c>
      <c r="K184" s="94"/>
      <c r="O184"/>
      <c r="P184"/>
      <c r="Q184"/>
    </row>
    <row r="185" spans="2:17" ht="14.25">
      <c r="B185" s="317" t="str">
        <f>' Banco de Dados'!B78</f>
        <v>Plano de Saúde</v>
      </c>
      <c r="C185" s="583"/>
      <c r="D185" s="574">
        <f t="shared" si="15"/>
        <v>0</v>
      </c>
      <c r="E185" s="575">
        <f>' Banco de Dados'!C78</f>
        <v>92</v>
      </c>
      <c r="F185" s="587">
        <f>' Banco de Dados'!D78</f>
        <v>1</v>
      </c>
      <c r="G185" s="577"/>
      <c r="H185" s="577"/>
      <c r="I185" s="576">
        <f t="shared" si="16"/>
        <v>0</v>
      </c>
      <c r="K185" s="94"/>
      <c r="O185"/>
      <c r="P185"/>
      <c r="Q185"/>
    </row>
    <row r="186" spans="2:17" ht="14.25">
      <c r="B186" s="317" t="str">
        <f>' Banco de Dados'!B79</f>
        <v>Seguro de Vida</v>
      </c>
      <c r="C186" s="583"/>
      <c r="D186" s="574">
        <f t="shared" si="15"/>
        <v>0</v>
      </c>
      <c r="E186" s="575">
        <f>' Banco de Dados'!C79</f>
        <v>2.5</v>
      </c>
      <c r="F186" s="587">
        <f>' Banco de Dados'!D79</f>
        <v>1</v>
      </c>
      <c r="G186" s="577"/>
      <c r="H186" s="577"/>
      <c r="I186" s="576">
        <f t="shared" si="16"/>
        <v>0</v>
      </c>
      <c r="K186" s="94"/>
      <c r="O186"/>
      <c r="P186"/>
      <c r="Q186"/>
    </row>
    <row r="187" spans="2:17" ht="14.25">
      <c r="B187" s="317" t="str">
        <f>' Banco de Dados'!B80</f>
        <v>Vale Transporte</v>
      </c>
      <c r="C187" s="583"/>
      <c r="D187" s="574">
        <f t="shared" si="15"/>
        <v>0</v>
      </c>
      <c r="E187" s="575">
        <f>' Banco de Dados'!C80</f>
        <v>2.25</v>
      </c>
      <c r="F187" s="587">
        <f>' Banco de Dados'!D80</f>
        <v>44</v>
      </c>
      <c r="G187" s="577"/>
      <c r="H187" s="577"/>
      <c r="I187" s="576">
        <f t="shared" si="16"/>
        <v>0</v>
      </c>
      <c r="K187" s="94"/>
      <c r="O187"/>
      <c r="P187"/>
      <c r="Q187"/>
    </row>
    <row r="188" spans="2:17" ht="14.25">
      <c r="B188" s="317" t="str">
        <f>' Banco de Dados'!B81</f>
        <v>Destinação (Aterro Sanitário Licenciado)</v>
      </c>
      <c r="C188" s="583"/>
      <c r="D188" s="574"/>
      <c r="E188" s="575">
        <f>' Banco de Dados'!C81</f>
        <v>70</v>
      </c>
      <c r="F188" s="587">
        <f>' Banco de Dados'!D81</f>
        <v>0</v>
      </c>
      <c r="G188" s="577"/>
      <c r="H188" s="616" t="s">
        <v>110</v>
      </c>
      <c r="I188" s="199">
        <f>IF(H188="a",E188,0)</f>
        <v>70</v>
      </c>
      <c r="K188" s="94"/>
      <c r="O188"/>
      <c r="P188"/>
      <c r="Q188"/>
    </row>
    <row r="189" spans="2:17" ht="14.25">
      <c r="B189" s="317" t="str">
        <f>' Banco de Dados'!B82</f>
        <v>Destinação (RSS)</v>
      </c>
      <c r="C189" s="583"/>
      <c r="D189" s="574"/>
      <c r="E189" s="575">
        <f>' Banco de Dados'!C82</f>
        <v>2100</v>
      </c>
      <c r="F189" s="587">
        <f>' Banco de Dados'!D82</f>
        <v>0</v>
      </c>
      <c r="G189" s="577"/>
      <c r="H189" s="616"/>
      <c r="I189" s="199">
        <f>IF(H189="a",E189*C13,0)</f>
        <v>0</v>
      </c>
      <c r="K189" s="94"/>
      <c r="O189"/>
      <c r="P189"/>
      <c r="Q189"/>
    </row>
    <row r="190" spans="2:17" ht="14.25">
      <c r="B190" s="317" t="str">
        <f>' Banco de Dados'!B83</f>
        <v>Cal para Caião</v>
      </c>
      <c r="C190" s="583"/>
      <c r="D190" s="574"/>
      <c r="E190" s="575">
        <f>' Banco de Dados'!C83</f>
        <v>1.1399999999999999</v>
      </c>
      <c r="F190" s="587">
        <f>' Banco de Dados'!D83</f>
        <v>0</v>
      </c>
      <c r="G190" s="577"/>
      <c r="H190" s="616"/>
      <c r="I190" s="199">
        <f>IF(H190="a",E190*C14,0)</f>
        <v>0</v>
      </c>
      <c r="K190" s="94"/>
      <c r="O190"/>
      <c r="P190"/>
      <c r="Q190"/>
    </row>
    <row r="191" spans="2:17" ht="13.5" thickBot="1">
      <c r="B191" s="318" t="str">
        <f>' Banco de Dados'!B84</f>
        <v>Contribuição Patronal (Sindilimpe)</v>
      </c>
      <c r="C191" s="584"/>
      <c r="D191" s="578">
        <f t="shared" si="15"/>
        <v>0</v>
      </c>
      <c r="E191" s="579">
        <f>' Banco de Dados'!C84</f>
        <v>2.5000000000000001E-3</v>
      </c>
      <c r="F191" s="588">
        <f>' Banco de Dados'!D84</f>
        <v>1</v>
      </c>
      <c r="G191" s="581"/>
      <c r="H191" s="581"/>
      <c r="I191" s="580">
        <f>E191*D191</f>
        <v>0</v>
      </c>
      <c r="K191" s="156"/>
      <c r="O191"/>
      <c r="P191"/>
      <c r="Q191"/>
    </row>
    <row r="192" spans="2:17">
      <c r="B192" s="294"/>
      <c r="C192" s="296"/>
      <c r="D192" s="296"/>
      <c r="E192" s="296"/>
      <c r="F192" s="296"/>
      <c r="G192" s="315"/>
      <c r="H192" s="296"/>
      <c r="I192" s="297">
        <f>SUM(I184:I191)</f>
        <v>70</v>
      </c>
      <c r="K192" s="156"/>
      <c r="L192" s="2"/>
      <c r="P192"/>
      <c r="Q192"/>
    </row>
    <row r="193" spans="2:17" ht="8.25" customHeight="1">
      <c r="O193"/>
      <c r="P193"/>
      <c r="Q193"/>
    </row>
    <row r="194" spans="2:17" ht="15" customHeight="1">
      <c r="B194" s="40" t="s">
        <v>27</v>
      </c>
      <c r="C194" s="41"/>
      <c r="D194" s="41"/>
      <c r="E194" s="41"/>
      <c r="F194" s="41"/>
      <c r="G194" s="41"/>
      <c r="H194" s="41"/>
      <c r="I194" s="138">
        <f>I55+I66+I97+I120+I157+I180+I192+I146</f>
        <v>70</v>
      </c>
      <c r="K194" s="145"/>
      <c r="O194"/>
      <c r="P194"/>
      <c r="Q194"/>
    </row>
    <row r="195" spans="2:17" ht="6.75" customHeight="1">
      <c r="B195" s="8"/>
      <c r="C195" s="9"/>
      <c r="D195" s="9"/>
      <c r="E195" s="10"/>
      <c r="F195" s="10"/>
      <c r="G195" s="10"/>
      <c r="H195" s="11"/>
      <c r="I195" s="12"/>
      <c r="K195" s="2"/>
      <c r="L195" s="2"/>
      <c r="P195"/>
      <c r="Q195"/>
    </row>
    <row r="196" spans="2:17" ht="15" customHeight="1">
      <c r="B196" s="40" t="s">
        <v>17</v>
      </c>
      <c r="C196" s="41"/>
      <c r="D196" s="41"/>
      <c r="E196" s="41"/>
      <c r="F196" s="41"/>
      <c r="G196" s="41"/>
      <c r="H196" s="92">
        <f>' Banco de Dados'!C89</f>
        <v>7.0000000000000007E-2</v>
      </c>
      <c r="I196" s="43">
        <f>H196*I212</f>
        <v>6.6148280144716241</v>
      </c>
      <c r="K196" s="145"/>
      <c r="L196" s="2"/>
      <c r="P196"/>
      <c r="Q196"/>
    </row>
    <row r="197" spans="2:17" ht="8.25" customHeight="1">
      <c r="B197" s="8"/>
      <c r="C197" s="9"/>
      <c r="D197" s="9"/>
      <c r="E197" s="10"/>
      <c r="F197" s="10"/>
      <c r="G197" s="10"/>
      <c r="H197" s="11"/>
      <c r="I197" s="12"/>
      <c r="K197" s="2"/>
      <c r="L197" s="2"/>
      <c r="P197"/>
      <c r="Q197"/>
    </row>
    <row r="198" spans="2:17" ht="15" customHeight="1">
      <c r="B198" s="40" t="s">
        <v>40</v>
      </c>
      <c r="C198" s="41"/>
      <c r="D198" s="41"/>
      <c r="E198" s="41"/>
      <c r="F198" s="41"/>
      <c r="G198" s="41"/>
      <c r="H198" s="89">
        <f>' Banco de Dados'!C90</f>
        <v>6.0999999999999999E-2</v>
      </c>
      <c r="I198" s="43">
        <f>H198*I212</f>
        <v>5.7643501268966997</v>
      </c>
      <c r="K198" s="145"/>
      <c r="O198"/>
      <c r="P198"/>
      <c r="Q198"/>
    </row>
    <row r="199" spans="2:17" ht="12" customHeight="1">
      <c r="B199" s="8"/>
      <c r="C199" s="9"/>
      <c r="D199" s="9"/>
      <c r="E199" s="10"/>
      <c r="F199" s="10"/>
      <c r="G199" s="10"/>
      <c r="H199" s="11"/>
      <c r="I199" s="12"/>
      <c r="K199" s="2"/>
      <c r="L199" s="2"/>
      <c r="P199"/>
      <c r="Q199"/>
    </row>
    <row r="200" spans="2:17" ht="15" customHeight="1">
      <c r="B200" s="48"/>
      <c r="C200" s="49"/>
      <c r="D200" s="49"/>
      <c r="E200" s="739" t="s">
        <v>35</v>
      </c>
      <c r="F200" s="740"/>
      <c r="G200" s="54"/>
      <c r="H200" s="55" t="s">
        <v>10</v>
      </c>
      <c r="I200" s="56" t="s">
        <v>23</v>
      </c>
      <c r="K200" s="2"/>
      <c r="L200" s="2"/>
      <c r="P200"/>
      <c r="Q200"/>
    </row>
    <row r="201" spans="2:17" ht="15" customHeight="1">
      <c r="B201" s="50"/>
      <c r="C201" s="39"/>
      <c r="D201" s="39"/>
      <c r="E201" s="66" t="s">
        <v>33</v>
      </c>
      <c r="F201" s="24"/>
      <c r="G201" s="24"/>
      <c r="H201" s="47">
        <f>' Banco de Dados'!C91</f>
        <v>0.25</v>
      </c>
      <c r="I201" s="57">
        <f>H201*I198</f>
        <v>1.4410875317241749</v>
      </c>
      <c r="K201" s="2"/>
      <c r="L201" s="2"/>
      <c r="P201"/>
      <c r="Q201"/>
    </row>
    <row r="202" spans="2:17" ht="15" customHeight="1">
      <c r="B202" s="50"/>
      <c r="C202" s="39"/>
      <c r="D202" s="39"/>
      <c r="E202" s="66" t="s">
        <v>34</v>
      </c>
      <c r="F202" s="24"/>
      <c r="G202" s="24"/>
      <c r="H202" s="47">
        <f>' Banco de Dados'!C92</f>
        <v>0.09</v>
      </c>
      <c r="I202" s="57">
        <f>H202*I198</f>
        <v>0.5187915114207029</v>
      </c>
      <c r="K202" s="2"/>
      <c r="L202" s="2"/>
      <c r="P202"/>
      <c r="Q202"/>
    </row>
    <row r="203" spans="2:17" ht="15" customHeight="1">
      <c r="B203" s="50"/>
      <c r="C203" s="39"/>
      <c r="D203" s="39"/>
      <c r="E203" s="68"/>
      <c r="F203" s="60"/>
      <c r="G203" s="60"/>
      <c r="H203" s="61" t="s">
        <v>22</v>
      </c>
      <c r="I203" s="91">
        <f>SUM(I201:I202)</f>
        <v>1.9598790431448778</v>
      </c>
      <c r="K203" s="2"/>
      <c r="L203" s="2"/>
      <c r="P203"/>
      <c r="Q203"/>
    </row>
    <row r="204" spans="2:17" ht="15" customHeight="1">
      <c r="B204" s="51"/>
      <c r="C204" s="44"/>
      <c r="D204" s="9"/>
      <c r="E204" s="67"/>
      <c r="F204" s="10"/>
      <c r="G204" s="10"/>
      <c r="H204" s="11"/>
      <c r="I204" s="59"/>
      <c r="K204" s="2"/>
      <c r="L204" s="2"/>
      <c r="P204"/>
      <c r="Q204"/>
    </row>
    <row r="205" spans="2:17" ht="15" customHeight="1">
      <c r="B205" s="50"/>
      <c r="C205" s="39"/>
      <c r="D205" s="39"/>
      <c r="E205" s="741" t="s">
        <v>28</v>
      </c>
      <c r="F205" s="742"/>
      <c r="G205" s="60"/>
      <c r="H205" s="61" t="s">
        <v>10</v>
      </c>
      <c r="I205" s="58" t="s">
        <v>23</v>
      </c>
      <c r="K205" s="2"/>
      <c r="O205"/>
      <c r="P205"/>
      <c r="Q205"/>
    </row>
    <row r="206" spans="2:17" ht="15" customHeight="1">
      <c r="B206" s="50"/>
      <c r="C206" s="39"/>
      <c r="D206" s="39"/>
      <c r="E206" s="66" t="s">
        <v>16</v>
      </c>
      <c r="F206" s="24"/>
      <c r="G206" s="24"/>
      <c r="H206" s="62">
        <f>' Banco de Dados'!C93</f>
        <v>1.0800000000000001E-2</v>
      </c>
      <c r="I206" s="57">
        <f>H206*I212</f>
        <v>1.0205734650899076</v>
      </c>
      <c r="K206" s="2"/>
      <c r="L206" s="2"/>
      <c r="P206"/>
      <c r="Q206"/>
    </row>
    <row r="207" spans="2:17" ht="15" customHeight="1">
      <c r="B207" s="50"/>
      <c r="C207" s="39"/>
      <c r="D207" s="39"/>
      <c r="E207" s="66" t="s">
        <v>15</v>
      </c>
      <c r="F207" s="24"/>
      <c r="G207" s="24"/>
      <c r="H207" s="62">
        <f>' Banco de Dados'!C94</f>
        <v>4.6699999999999998E-2</v>
      </c>
      <c r="I207" s="57">
        <f>H207*I212</f>
        <v>4.4130352610832109</v>
      </c>
      <c r="K207" s="2"/>
      <c r="O207"/>
      <c r="P207"/>
      <c r="Q207"/>
    </row>
    <row r="208" spans="2:17" ht="15">
      <c r="B208" s="52"/>
      <c r="C208" s="53"/>
      <c r="D208" s="53"/>
      <c r="E208" s="69" t="s">
        <v>29</v>
      </c>
      <c r="F208" s="63"/>
      <c r="G208" s="63"/>
      <c r="H208" s="64">
        <f>' Banco de Dados'!C95</f>
        <v>0.05</v>
      </c>
      <c r="I208" s="65">
        <f>H208*I212</f>
        <v>4.7248771531940168</v>
      </c>
      <c r="K208" s="2"/>
      <c r="L208" s="2"/>
      <c r="P208"/>
      <c r="Q208"/>
    </row>
    <row r="209" spans="2:17" ht="7.5" customHeight="1">
      <c r="B209" s="8"/>
      <c r="C209" s="9"/>
      <c r="D209" s="9"/>
      <c r="E209" s="10"/>
      <c r="F209" s="10"/>
      <c r="G209" s="10"/>
      <c r="H209" s="11"/>
      <c r="I209" s="12"/>
      <c r="K209" s="3"/>
      <c r="L209" s="2"/>
      <c r="P209"/>
      <c r="Q209"/>
    </row>
    <row r="210" spans="2:17" ht="19.5" customHeight="1">
      <c r="B210" s="45"/>
      <c r="C210" s="46"/>
      <c r="D210" s="46"/>
      <c r="E210" s="46"/>
      <c r="F210" s="46"/>
      <c r="G210" s="46"/>
      <c r="H210" s="46" t="s">
        <v>22</v>
      </c>
      <c r="I210" s="90">
        <f>SUM(I206:I208)</f>
        <v>10.158485879367134</v>
      </c>
      <c r="K210" s="2"/>
      <c r="O210"/>
      <c r="P210"/>
      <c r="Q210"/>
    </row>
    <row r="211" spans="2:17" ht="7.5" customHeight="1">
      <c r="B211" s="8"/>
      <c r="C211" s="9"/>
      <c r="D211" s="9"/>
      <c r="E211" s="10"/>
      <c r="F211" s="10"/>
      <c r="G211" s="10"/>
      <c r="H211" s="11"/>
      <c r="I211" s="12"/>
      <c r="K211" s="3"/>
      <c r="L211" s="2"/>
      <c r="P211"/>
      <c r="Q211"/>
    </row>
    <row r="212" spans="2:17" ht="19.5" customHeight="1">
      <c r="B212" s="45" t="s">
        <v>30</v>
      </c>
      <c r="C212" s="46"/>
      <c r="D212" s="46"/>
      <c r="E212" s="46"/>
      <c r="F212" s="46"/>
      <c r="G212" s="46"/>
      <c r="H212" s="46"/>
      <c r="I212" s="43">
        <f>+I194/(1-(' Banco de Dados'!C89+' Banco de Dados'!C90+' Banco de Dados'!C91*' Banco de Dados'!C90+' Banco de Dados'!C92*' Banco de Dados'!C90+' Banco de Dados'!C93+' Banco de Dados'!C94+' Banco de Dados'!C95))</f>
        <v>94.497543063880329</v>
      </c>
      <c r="K212" s="145"/>
      <c r="O212"/>
      <c r="P212"/>
      <c r="Q212"/>
    </row>
    <row r="213" spans="2:17">
      <c r="I213" s="5"/>
      <c r="L213" s="2"/>
      <c r="P213"/>
      <c r="Q213"/>
    </row>
    <row r="214" spans="2:17" ht="18.75">
      <c r="C214" s="743" t="s">
        <v>368</v>
      </c>
      <c r="D214" s="743"/>
      <c r="E214" s="743"/>
      <c r="F214" s="743"/>
      <c r="G214" s="743"/>
      <c r="H214" s="743"/>
      <c r="I214" s="743"/>
      <c r="L214" s="2"/>
      <c r="P214"/>
      <c r="Q214"/>
    </row>
    <row r="215" spans="2:17" ht="18.75">
      <c r="B215" s="591"/>
      <c r="C215" s="70" t="s">
        <v>102</v>
      </c>
      <c r="D215" s="70"/>
      <c r="E215" s="744" t="s">
        <v>104</v>
      </c>
      <c r="F215" s="744"/>
      <c r="G215" s="70"/>
      <c r="H215" s="745">
        <f>I212*E221*C13*12</f>
        <v>1122630.8115988981</v>
      </c>
      <c r="I215" s="745"/>
      <c r="O215"/>
      <c r="P215"/>
      <c r="Q215"/>
    </row>
    <row r="216" spans="2:17" ht="18.75">
      <c r="B216" s="591"/>
      <c r="C216" s="70" t="s">
        <v>102</v>
      </c>
      <c r="D216" s="70"/>
      <c r="E216" s="744" t="s">
        <v>103</v>
      </c>
      <c r="F216" s="744"/>
      <c r="G216" s="70"/>
      <c r="H216" s="745">
        <f>I212*E221*C13</f>
        <v>93552.567633241517</v>
      </c>
      <c r="I216" s="745"/>
      <c r="L216" s="2"/>
      <c r="P216"/>
      <c r="Q216"/>
    </row>
    <row r="217" spans="2:17" ht="18.75">
      <c r="B217" s="591"/>
      <c r="C217" s="70" t="s">
        <v>102</v>
      </c>
      <c r="D217" s="70"/>
      <c r="E217" s="744" t="s">
        <v>366</v>
      </c>
      <c r="F217" s="744"/>
      <c r="G217" s="70"/>
      <c r="H217" s="745">
        <f>I212*E221</f>
        <v>4252.3894378746145</v>
      </c>
      <c r="I217" s="745"/>
      <c r="O217"/>
      <c r="P217"/>
      <c r="Q217"/>
    </row>
    <row r="218" spans="2:17" ht="18.75">
      <c r="B218" s="591"/>
      <c r="C218" s="70" t="s">
        <v>102</v>
      </c>
      <c r="D218" s="70"/>
      <c r="E218" s="744" t="s">
        <v>367</v>
      </c>
      <c r="F218" s="744"/>
      <c r="G218" s="70"/>
      <c r="H218" s="745">
        <f>H217/8</f>
        <v>531.54867973432681</v>
      </c>
      <c r="I218" s="745"/>
      <c r="L218" s="2"/>
      <c r="P218"/>
      <c r="Q218"/>
    </row>
    <row r="219" spans="2:17">
      <c r="O219"/>
      <c r="P219"/>
      <c r="Q219"/>
    </row>
    <row r="220" spans="2:17" ht="18.75">
      <c r="E220" s="593" t="s">
        <v>369</v>
      </c>
      <c r="F220" s="743" t="s">
        <v>107</v>
      </c>
      <c r="G220" s="743"/>
      <c r="H220" s="743"/>
      <c r="I220" s="593" t="s">
        <v>370</v>
      </c>
      <c r="L220" s="2"/>
      <c r="P220"/>
      <c r="Q220"/>
    </row>
    <row r="221" spans="2:17" ht="18.75">
      <c r="E221" s="618">
        <f>'1.0 - Transporte'!E221</f>
        <v>45</v>
      </c>
      <c r="F221" s="738" t="str">
        <f>CONCATENATE(I224,"/","dia")</f>
        <v>ton/dia</v>
      </c>
      <c r="G221" s="738"/>
      <c r="H221" s="738"/>
      <c r="I221" s="594">
        <f>H217/E221</f>
        <v>94.497543063880329</v>
      </c>
      <c r="O221"/>
      <c r="P221"/>
      <c r="Q221"/>
    </row>
    <row r="222" spans="2:17">
      <c r="O222"/>
      <c r="P222"/>
      <c r="Q222"/>
    </row>
    <row r="223" spans="2:17" ht="18.75">
      <c r="H223" s="593" t="s">
        <v>365</v>
      </c>
      <c r="I223" s="593" t="s">
        <v>107</v>
      </c>
      <c r="O223"/>
      <c r="P223"/>
      <c r="Q223"/>
    </row>
    <row r="224" spans="2:17" ht="18.75">
      <c r="H224" s="594">
        <f>I221</f>
        <v>94.497543063880329</v>
      </c>
      <c r="I224" s="594" t="str">
        <f>'Planilha Básica - Lixo'!D12</f>
        <v>ton</v>
      </c>
      <c r="O224"/>
      <c r="P224"/>
      <c r="Q224"/>
    </row>
    <row r="225" spans="7:17">
      <c r="O225"/>
      <c r="P225"/>
      <c r="Q225"/>
    </row>
    <row r="226" spans="7:17">
      <c r="G226" s="753"/>
      <c r="H226" s="753"/>
      <c r="I226" s="596"/>
      <c r="O226"/>
      <c r="P226"/>
      <c r="Q226"/>
    </row>
    <row r="227" spans="7:17">
      <c r="O227"/>
      <c r="P227"/>
      <c r="Q227"/>
    </row>
    <row r="228" spans="7:17">
      <c r="O228"/>
      <c r="P228"/>
      <c r="Q228"/>
    </row>
    <row r="229" spans="7:17">
      <c r="O229"/>
      <c r="P229"/>
      <c r="Q229"/>
    </row>
    <row r="230" spans="7:17">
      <c r="O230"/>
      <c r="P230"/>
      <c r="Q230"/>
    </row>
    <row r="231" spans="7:17">
      <c r="O231"/>
      <c r="P231"/>
      <c r="Q231"/>
    </row>
    <row r="232" spans="7:17">
      <c r="O232"/>
      <c r="P232"/>
      <c r="Q232"/>
    </row>
    <row r="233" spans="7:17">
      <c r="O233"/>
      <c r="P233"/>
      <c r="Q233"/>
    </row>
    <row r="234" spans="7:17">
      <c r="O234"/>
      <c r="P234"/>
      <c r="Q234"/>
    </row>
    <row r="235" spans="7:17">
      <c r="O235"/>
      <c r="P235"/>
      <c r="Q235"/>
    </row>
    <row r="236" spans="7:17">
      <c r="O236"/>
      <c r="P236"/>
      <c r="Q236"/>
    </row>
    <row r="237" spans="7:17">
      <c r="O237"/>
      <c r="P237"/>
      <c r="Q237"/>
    </row>
    <row r="238" spans="7:17">
      <c r="O238"/>
      <c r="P238"/>
      <c r="Q238"/>
    </row>
    <row r="239" spans="7:17">
      <c r="O239"/>
      <c r="P239"/>
      <c r="Q239"/>
    </row>
    <row r="240" spans="7:17">
      <c r="O240"/>
      <c r="P240"/>
      <c r="Q240"/>
    </row>
    <row r="241" spans="8:17">
      <c r="O241"/>
      <c r="P241"/>
      <c r="Q241"/>
    </row>
    <row r="242" spans="8:17">
      <c r="O242"/>
      <c r="P242"/>
      <c r="Q242"/>
    </row>
    <row r="243" spans="8:17">
      <c r="O243"/>
      <c r="P243"/>
      <c r="Q243"/>
    </row>
    <row r="244" spans="8:17">
      <c r="H244" s="646"/>
      <c r="O244"/>
      <c r="P244"/>
      <c r="Q244"/>
    </row>
    <row r="245" spans="8:17">
      <c r="O245"/>
      <c r="P245"/>
      <c r="Q245"/>
    </row>
    <row r="246" spans="8:17">
      <c r="O246"/>
      <c r="P246"/>
      <c r="Q246"/>
    </row>
    <row r="247" spans="8:17">
      <c r="O247"/>
      <c r="P247"/>
      <c r="Q247"/>
    </row>
    <row r="248" spans="8:17">
      <c r="O248"/>
      <c r="P248"/>
      <c r="Q248"/>
    </row>
    <row r="249" spans="8:17">
      <c r="O249"/>
      <c r="P249"/>
      <c r="Q249"/>
    </row>
    <row r="250" spans="8:17">
      <c r="O250"/>
      <c r="P250"/>
      <c r="Q250"/>
    </row>
    <row r="251" spans="8:17">
      <c r="O251"/>
      <c r="P251"/>
      <c r="Q251"/>
    </row>
    <row r="252" spans="8:17">
      <c r="O252"/>
      <c r="P252"/>
      <c r="Q252"/>
    </row>
    <row r="253" spans="8:17">
      <c r="O253"/>
      <c r="P253"/>
      <c r="Q253"/>
    </row>
    <row r="254" spans="8:17">
      <c r="O254"/>
      <c r="P254"/>
      <c r="Q254"/>
    </row>
    <row r="255" spans="8:17">
      <c r="O255"/>
      <c r="P255"/>
      <c r="Q255"/>
    </row>
    <row r="256" spans="8:17">
      <c r="O256"/>
      <c r="P256"/>
      <c r="Q256"/>
    </row>
    <row r="257" spans="15:17">
      <c r="O257"/>
      <c r="P257"/>
      <c r="Q257"/>
    </row>
    <row r="258" spans="15:17">
      <c r="O258"/>
      <c r="P258"/>
      <c r="Q258"/>
    </row>
    <row r="259" spans="15:17">
      <c r="O259"/>
      <c r="P259"/>
      <c r="Q259"/>
    </row>
    <row r="260" spans="15:17">
      <c r="O260"/>
      <c r="P260"/>
      <c r="Q260"/>
    </row>
    <row r="261" spans="15:17">
      <c r="O261"/>
      <c r="P261"/>
      <c r="Q261"/>
    </row>
    <row r="262" spans="15:17">
      <c r="O262"/>
      <c r="P262"/>
      <c r="Q262"/>
    </row>
    <row r="263" spans="15:17">
      <c r="O263"/>
      <c r="P263"/>
      <c r="Q263"/>
    </row>
    <row r="264" spans="15:17">
      <c r="O264"/>
      <c r="P264"/>
      <c r="Q264"/>
    </row>
    <row r="265" spans="15:17">
      <c r="O265"/>
      <c r="P265"/>
      <c r="Q265"/>
    </row>
    <row r="266" spans="15:17">
      <c r="O266"/>
      <c r="P266"/>
      <c r="Q266"/>
    </row>
    <row r="267" spans="15:17">
      <c r="O267"/>
      <c r="P267"/>
      <c r="Q267"/>
    </row>
    <row r="268" spans="15:17">
      <c r="O268"/>
      <c r="P268"/>
      <c r="Q268"/>
    </row>
    <row r="269" spans="15:17">
      <c r="O269"/>
      <c r="P269"/>
      <c r="Q269"/>
    </row>
    <row r="270" spans="15:17">
      <c r="O270"/>
      <c r="P270"/>
      <c r="Q270"/>
    </row>
    <row r="271" spans="15:17">
      <c r="O271"/>
      <c r="P271"/>
      <c r="Q271"/>
    </row>
    <row r="272" spans="15:17">
      <c r="O272"/>
      <c r="P272"/>
      <c r="Q272"/>
    </row>
    <row r="273" spans="15:17">
      <c r="O273"/>
      <c r="P273"/>
      <c r="Q273"/>
    </row>
    <row r="274" spans="15:17">
      <c r="O274"/>
      <c r="P274"/>
      <c r="Q274"/>
    </row>
    <row r="275" spans="15:17">
      <c r="O275"/>
      <c r="P275"/>
      <c r="Q275"/>
    </row>
    <row r="276" spans="15:17">
      <c r="O276"/>
      <c r="P276"/>
      <c r="Q276"/>
    </row>
    <row r="277" spans="15:17">
      <c r="O277"/>
      <c r="P277"/>
      <c r="Q277"/>
    </row>
    <row r="278" spans="15:17">
      <c r="O278"/>
      <c r="P278"/>
      <c r="Q278"/>
    </row>
    <row r="279" spans="15:17">
      <c r="O279"/>
      <c r="P279"/>
      <c r="Q279"/>
    </row>
    <row r="280" spans="15:17">
      <c r="O280"/>
      <c r="P280"/>
      <c r="Q280"/>
    </row>
    <row r="281" spans="15:17">
      <c r="O281"/>
      <c r="P281"/>
      <c r="Q281"/>
    </row>
    <row r="282" spans="15:17">
      <c r="O282"/>
      <c r="P282"/>
      <c r="Q282"/>
    </row>
    <row r="283" spans="15:17">
      <c r="O283"/>
      <c r="P283"/>
      <c r="Q283"/>
    </row>
    <row r="284" spans="15:17">
      <c r="O284"/>
      <c r="P284"/>
      <c r="Q284"/>
    </row>
    <row r="285" spans="15:17">
      <c r="O285"/>
      <c r="P285"/>
      <c r="Q285"/>
    </row>
    <row r="286" spans="15:17">
      <c r="O286"/>
      <c r="P286"/>
      <c r="Q286"/>
    </row>
    <row r="287" spans="15:17">
      <c r="O287"/>
      <c r="P287"/>
      <c r="Q287"/>
    </row>
    <row r="288" spans="15:17">
      <c r="O288"/>
      <c r="P288"/>
      <c r="Q288"/>
    </row>
    <row r="289" spans="15:17">
      <c r="O289"/>
      <c r="P289"/>
      <c r="Q289"/>
    </row>
    <row r="290" spans="15:17">
      <c r="O290"/>
      <c r="P290"/>
      <c r="Q290"/>
    </row>
    <row r="291" spans="15:17">
      <c r="O291"/>
      <c r="P291"/>
      <c r="Q291"/>
    </row>
    <row r="292" spans="15:17">
      <c r="O292"/>
      <c r="P292"/>
      <c r="Q292"/>
    </row>
    <row r="293" spans="15:17">
      <c r="O293"/>
      <c r="P293"/>
      <c r="Q293"/>
    </row>
    <row r="294" spans="15:17">
      <c r="O294"/>
      <c r="P294"/>
      <c r="Q294"/>
    </row>
    <row r="295" spans="15:17">
      <c r="O295"/>
      <c r="P295"/>
      <c r="Q295"/>
    </row>
    <row r="296" spans="15:17">
      <c r="O296"/>
      <c r="P296"/>
      <c r="Q296"/>
    </row>
    <row r="297" spans="15:17">
      <c r="O297"/>
      <c r="P297"/>
      <c r="Q297"/>
    </row>
    <row r="298" spans="15:17">
      <c r="O298"/>
      <c r="P298"/>
      <c r="Q298"/>
    </row>
    <row r="299" spans="15:17">
      <c r="O299"/>
      <c r="P299"/>
      <c r="Q299"/>
    </row>
    <row r="300" spans="15:17">
      <c r="O300"/>
      <c r="P300"/>
      <c r="Q300"/>
    </row>
    <row r="301" spans="15:17">
      <c r="O301"/>
      <c r="P301"/>
      <c r="Q301"/>
    </row>
    <row r="302" spans="15:17">
      <c r="O302"/>
      <c r="P302"/>
      <c r="Q302"/>
    </row>
    <row r="303" spans="15:17">
      <c r="O303"/>
      <c r="P303"/>
      <c r="Q303"/>
    </row>
    <row r="304" spans="15:17">
      <c r="O304"/>
      <c r="P304"/>
      <c r="Q304"/>
    </row>
    <row r="305" spans="15:17">
      <c r="O305"/>
      <c r="P305"/>
      <c r="Q305"/>
    </row>
    <row r="306" spans="15:17">
      <c r="O306"/>
      <c r="P306"/>
      <c r="Q306"/>
    </row>
    <row r="307" spans="15:17">
      <c r="O307"/>
      <c r="P307"/>
      <c r="Q307"/>
    </row>
    <row r="308" spans="15:17">
      <c r="O308"/>
      <c r="P308"/>
      <c r="Q308"/>
    </row>
    <row r="309" spans="15:17">
      <c r="O309"/>
      <c r="P309"/>
      <c r="Q309"/>
    </row>
    <row r="310" spans="15:17">
      <c r="O310"/>
      <c r="P310"/>
      <c r="Q310"/>
    </row>
    <row r="311" spans="15:17">
      <c r="O311"/>
      <c r="P311"/>
      <c r="Q311"/>
    </row>
    <row r="312" spans="15:17">
      <c r="O312"/>
      <c r="P312"/>
      <c r="Q312"/>
    </row>
    <row r="313" spans="15:17">
      <c r="O313"/>
      <c r="P313"/>
      <c r="Q313"/>
    </row>
    <row r="314" spans="15:17">
      <c r="O314"/>
      <c r="P314"/>
      <c r="Q314"/>
    </row>
    <row r="315" spans="15:17">
      <c r="O315"/>
      <c r="P315"/>
      <c r="Q315"/>
    </row>
    <row r="316" spans="15:17">
      <c r="O316"/>
      <c r="P316"/>
      <c r="Q316"/>
    </row>
    <row r="317" spans="15:17">
      <c r="O317"/>
      <c r="P317"/>
      <c r="Q317"/>
    </row>
    <row r="318" spans="15:17">
      <c r="O318"/>
      <c r="P318"/>
      <c r="Q318"/>
    </row>
    <row r="319" spans="15:17">
      <c r="O319"/>
      <c r="P319"/>
      <c r="Q319"/>
    </row>
    <row r="320" spans="15:17">
      <c r="O320"/>
      <c r="P320"/>
      <c r="Q320"/>
    </row>
    <row r="321" spans="15:17">
      <c r="O321"/>
      <c r="P321"/>
      <c r="Q321"/>
    </row>
    <row r="322" spans="15:17">
      <c r="O322"/>
      <c r="P322"/>
      <c r="Q322"/>
    </row>
    <row r="323" spans="15:17">
      <c r="O323"/>
      <c r="P323"/>
      <c r="Q323"/>
    </row>
    <row r="324" spans="15:17">
      <c r="O324"/>
      <c r="P324"/>
      <c r="Q324"/>
    </row>
    <row r="325" spans="15:17">
      <c r="O325"/>
      <c r="P325"/>
      <c r="Q325"/>
    </row>
    <row r="326" spans="15:17">
      <c r="O326"/>
      <c r="P326"/>
      <c r="Q326"/>
    </row>
    <row r="327" spans="15:17">
      <c r="O327"/>
      <c r="P327"/>
      <c r="Q327"/>
    </row>
    <row r="328" spans="15:17">
      <c r="O328"/>
      <c r="P328"/>
      <c r="Q328"/>
    </row>
    <row r="329" spans="15:17">
      <c r="O329"/>
      <c r="P329"/>
      <c r="Q329"/>
    </row>
    <row r="330" spans="15:17">
      <c r="O330"/>
      <c r="P330"/>
      <c r="Q330"/>
    </row>
    <row r="331" spans="15:17">
      <c r="O331"/>
      <c r="P331"/>
      <c r="Q331"/>
    </row>
    <row r="332" spans="15:17">
      <c r="O332"/>
      <c r="P332"/>
      <c r="Q332"/>
    </row>
    <row r="333" spans="15:17">
      <c r="O333"/>
      <c r="P333"/>
      <c r="Q333"/>
    </row>
    <row r="334" spans="15:17">
      <c r="O334"/>
      <c r="P334"/>
      <c r="Q334"/>
    </row>
    <row r="335" spans="15:17">
      <c r="O335"/>
      <c r="P335"/>
      <c r="Q335"/>
    </row>
    <row r="336" spans="15:17">
      <c r="O336"/>
      <c r="P336"/>
      <c r="Q336"/>
    </row>
    <row r="337" spans="15:17">
      <c r="O337"/>
      <c r="P337"/>
      <c r="Q337"/>
    </row>
    <row r="338" spans="15:17">
      <c r="O338"/>
      <c r="P338"/>
      <c r="Q338"/>
    </row>
    <row r="339" spans="15:17">
      <c r="O339"/>
      <c r="P339"/>
      <c r="Q339"/>
    </row>
    <row r="340" spans="15:17">
      <c r="O340"/>
      <c r="P340"/>
      <c r="Q340"/>
    </row>
    <row r="341" spans="15:17">
      <c r="O341"/>
      <c r="P341"/>
      <c r="Q341"/>
    </row>
    <row r="342" spans="15:17">
      <c r="O342"/>
      <c r="P342"/>
      <c r="Q342"/>
    </row>
    <row r="343" spans="15:17">
      <c r="O343"/>
      <c r="P343"/>
      <c r="Q343"/>
    </row>
    <row r="344" spans="15:17">
      <c r="O344"/>
      <c r="P344"/>
      <c r="Q344"/>
    </row>
    <row r="345" spans="15:17">
      <c r="O345"/>
      <c r="P345"/>
      <c r="Q345"/>
    </row>
    <row r="346" spans="15:17">
      <c r="O346"/>
      <c r="P346"/>
      <c r="Q346"/>
    </row>
    <row r="347" spans="15:17">
      <c r="O347"/>
      <c r="P347"/>
      <c r="Q347"/>
    </row>
    <row r="348" spans="15:17">
      <c r="O348"/>
      <c r="P348"/>
      <c r="Q348"/>
    </row>
    <row r="349" spans="15:17">
      <c r="O349"/>
      <c r="P349"/>
      <c r="Q349"/>
    </row>
    <row r="350" spans="15:17">
      <c r="O350"/>
      <c r="P350"/>
      <c r="Q350"/>
    </row>
    <row r="351" spans="15:17">
      <c r="O351"/>
      <c r="P351"/>
      <c r="Q351"/>
    </row>
    <row r="352" spans="15:17">
      <c r="O352"/>
      <c r="P352"/>
      <c r="Q352"/>
    </row>
    <row r="353" spans="15:17">
      <c r="O353"/>
      <c r="P353"/>
      <c r="Q353"/>
    </row>
    <row r="354" spans="15:17">
      <c r="O354"/>
      <c r="P354"/>
      <c r="Q354"/>
    </row>
    <row r="355" spans="15:17">
      <c r="O355"/>
      <c r="P355"/>
      <c r="Q355"/>
    </row>
    <row r="356" spans="15:17">
      <c r="O356"/>
      <c r="P356"/>
      <c r="Q356"/>
    </row>
    <row r="357" spans="15:17">
      <c r="O357"/>
      <c r="P357"/>
      <c r="Q357"/>
    </row>
    <row r="358" spans="15:17">
      <c r="O358"/>
      <c r="P358"/>
      <c r="Q358"/>
    </row>
    <row r="359" spans="15:17">
      <c r="O359"/>
      <c r="P359"/>
      <c r="Q359"/>
    </row>
    <row r="360" spans="15:17">
      <c r="O360"/>
      <c r="P360"/>
      <c r="Q360"/>
    </row>
    <row r="361" spans="15:17">
      <c r="O361"/>
      <c r="P361"/>
      <c r="Q361"/>
    </row>
    <row r="362" spans="15:17">
      <c r="O362"/>
      <c r="P362"/>
      <c r="Q362"/>
    </row>
    <row r="363" spans="15:17">
      <c r="O363"/>
      <c r="P363"/>
      <c r="Q363"/>
    </row>
    <row r="364" spans="15:17">
      <c r="O364"/>
      <c r="P364"/>
      <c r="Q364"/>
    </row>
    <row r="365" spans="15:17">
      <c r="O365"/>
      <c r="P365"/>
      <c r="Q365"/>
    </row>
    <row r="366" spans="15:17">
      <c r="O366"/>
      <c r="P366"/>
      <c r="Q366"/>
    </row>
    <row r="367" spans="15:17">
      <c r="O367"/>
      <c r="P367"/>
      <c r="Q367"/>
    </row>
    <row r="368" spans="15:17">
      <c r="O368"/>
      <c r="P368"/>
      <c r="Q368"/>
    </row>
    <row r="369" spans="15:17">
      <c r="O369"/>
      <c r="P369"/>
      <c r="Q369"/>
    </row>
    <row r="370" spans="15:17">
      <c r="O370"/>
      <c r="P370"/>
      <c r="Q370"/>
    </row>
    <row r="371" spans="15:17">
      <c r="O371"/>
      <c r="P371"/>
      <c r="Q371"/>
    </row>
    <row r="372" spans="15:17">
      <c r="O372"/>
      <c r="P372"/>
      <c r="Q372"/>
    </row>
    <row r="373" spans="15:17">
      <c r="O373"/>
      <c r="P373"/>
      <c r="Q373"/>
    </row>
    <row r="374" spans="15:17">
      <c r="O374"/>
      <c r="P374"/>
      <c r="Q374"/>
    </row>
    <row r="375" spans="15:17">
      <c r="O375"/>
      <c r="P375"/>
      <c r="Q375"/>
    </row>
    <row r="376" spans="15:17">
      <c r="O376"/>
      <c r="P376"/>
      <c r="Q376"/>
    </row>
    <row r="377" spans="15:17">
      <c r="O377"/>
      <c r="P377"/>
      <c r="Q377"/>
    </row>
    <row r="378" spans="15:17">
      <c r="O378"/>
      <c r="P378"/>
      <c r="Q378"/>
    </row>
    <row r="379" spans="15:17">
      <c r="O379"/>
      <c r="P379"/>
      <c r="Q379"/>
    </row>
    <row r="380" spans="15:17">
      <c r="O380"/>
      <c r="P380"/>
      <c r="Q380"/>
    </row>
    <row r="381" spans="15:17">
      <c r="O381"/>
      <c r="P381"/>
      <c r="Q381"/>
    </row>
    <row r="382" spans="15:17">
      <c r="O382"/>
      <c r="P382"/>
      <c r="Q382"/>
    </row>
    <row r="383" spans="15:17">
      <c r="O383"/>
      <c r="P383"/>
      <c r="Q383"/>
    </row>
    <row r="384" spans="15:17">
      <c r="O384"/>
      <c r="P384"/>
      <c r="Q384"/>
    </row>
    <row r="385" spans="15:17">
      <c r="O385"/>
      <c r="P385"/>
      <c r="Q385"/>
    </row>
    <row r="386" spans="15:17">
      <c r="O386"/>
      <c r="P386"/>
      <c r="Q386"/>
    </row>
    <row r="387" spans="15:17">
      <c r="O387"/>
      <c r="P387"/>
      <c r="Q387"/>
    </row>
    <row r="388" spans="15:17">
      <c r="O388"/>
      <c r="P388"/>
      <c r="Q388"/>
    </row>
    <row r="389" spans="15:17">
      <c r="O389"/>
      <c r="P389"/>
      <c r="Q389"/>
    </row>
    <row r="390" spans="15:17">
      <c r="O390"/>
      <c r="P390"/>
      <c r="Q390"/>
    </row>
    <row r="391" spans="15:17">
      <c r="O391"/>
      <c r="P391"/>
      <c r="Q391"/>
    </row>
    <row r="392" spans="15:17">
      <c r="O392"/>
      <c r="P392"/>
      <c r="Q392"/>
    </row>
    <row r="393" spans="15:17">
      <c r="O393"/>
      <c r="P393"/>
      <c r="Q393"/>
    </row>
    <row r="394" spans="15:17">
      <c r="O394"/>
      <c r="P394"/>
      <c r="Q394"/>
    </row>
    <row r="395" spans="15:17">
      <c r="O395"/>
      <c r="P395"/>
      <c r="Q395"/>
    </row>
    <row r="396" spans="15:17">
      <c r="O396"/>
      <c r="P396"/>
      <c r="Q396"/>
    </row>
    <row r="397" spans="15:17">
      <c r="O397"/>
      <c r="P397"/>
      <c r="Q397"/>
    </row>
    <row r="398" spans="15:17">
      <c r="O398"/>
      <c r="P398"/>
      <c r="Q398"/>
    </row>
    <row r="399" spans="15:17">
      <c r="O399"/>
      <c r="P399"/>
      <c r="Q399"/>
    </row>
    <row r="400" spans="15:17">
      <c r="O400"/>
      <c r="P400"/>
      <c r="Q400"/>
    </row>
    <row r="401" spans="15:17">
      <c r="O401"/>
      <c r="P401"/>
      <c r="Q401"/>
    </row>
    <row r="402" spans="15:17">
      <c r="O402"/>
      <c r="P402"/>
      <c r="Q402"/>
    </row>
    <row r="403" spans="15:17">
      <c r="O403"/>
      <c r="P403"/>
      <c r="Q403"/>
    </row>
    <row r="404" spans="15:17">
      <c r="O404"/>
      <c r="P404"/>
      <c r="Q404"/>
    </row>
    <row r="405" spans="15:17">
      <c r="O405"/>
      <c r="P405"/>
      <c r="Q405"/>
    </row>
    <row r="406" spans="15:17">
      <c r="O406"/>
      <c r="P406"/>
      <c r="Q406"/>
    </row>
    <row r="407" spans="15:17">
      <c r="O407"/>
      <c r="P407"/>
      <c r="Q407"/>
    </row>
    <row r="408" spans="15:17">
      <c r="O408"/>
      <c r="P408"/>
      <c r="Q408"/>
    </row>
    <row r="409" spans="15:17">
      <c r="O409"/>
      <c r="P409"/>
      <c r="Q409"/>
    </row>
    <row r="410" spans="15:17">
      <c r="O410"/>
      <c r="P410"/>
      <c r="Q410"/>
    </row>
    <row r="411" spans="15:17">
      <c r="O411"/>
      <c r="P411"/>
      <c r="Q411"/>
    </row>
    <row r="412" spans="15:17">
      <c r="O412"/>
      <c r="P412"/>
      <c r="Q412"/>
    </row>
    <row r="413" spans="15:17">
      <c r="O413"/>
      <c r="P413"/>
      <c r="Q413"/>
    </row>
    <row r="414" spans="15:17">
      <c r="O414"/>
      <c r="P414"/>
      <c r="Q414"/>
    </row>
    <row r="415" spans="15:17">
      <c r="O415"/>
      <c r="P415"/>
      <c r="Q415"/>
    </row>
    <row r="416" spans="15:17">
      <c r="O416"/>
      <c r="P416"/>
      <c r="Q416"/>
    </row>
    <row r="417" spans="15:17">
      <c r="O417"/>
      <c r="P417"/>
      <c r="Q417"/>
    </row>
    <row r="418" spans="15:17">
      <c r="O418"/>
      <c r="P418"/>
      <c r="Q418"/>
    </row>
    <row r="419" spans="15:17">
      <c r="O419"/>
      <c r="P419"/>
      <c r="Q419"/>
    </row>
    <row r="420" spans="15:17">
      <c r="O420"/>
      <c r="P420"/>
      <c r="Q420"/>
    </row>
    <row r="421" spans="15:17">
      <c r="O421"/>
      <c r="P421"/>
      <c r="Q421"/>
    </row>
    <row r="422" spans="15:17">
      <c r="O422"/>
      <c r="P422"/>
      <c r="Q422"/>
    </row>
    <row r="423" spans="15:17">
      <c r="O423"/>
      <c r="P423"/>
      <c r="Q423"/>
    </row>
    <row r="424" spans="15:17">
      <c r="O424"/>
      <c r="P424"/>
      <c r="Q424"/>
    </row>
    <row r="425" spans="15:17">
      <c r="O425"/>
      <c r="P425"/>
      <c r="Q425"/>
    </row>
    <row r="426" spans="15:17">
      <c r="O426"/>
      <c r="P426"/>
      <c r="Q426"/>
    </row>
    <row r="427" spans="15:17">
      <c r="O427"/>
      <c r="P427"/>
      <c r="Q427"/>
    </row>
    <row r="428" spans="15:17">
      <c r="O428"/>
      <c r="P428"/>
      <c r="Q428"/>
    </row>
    <row r="429" spans="15:17">
      <c r="O429"/>
      <c r="P429"/>
      <c r="Q429"/>
    </row>
    <row r="430" spans="15:17">
      <c r="O430"/>
      <c r="P430"/>
      <c r="Q430"/>
    </row>
    <row r="431" spans="15:17">
      <c r="O431"/>
      <c r="P431"/>
      <c r="Q431"/>
    </row>
    <row r="432" spans="15:17">
      <c r="O432"/>
      <c r="P432"/>
      <c r="Q432"/>
    </row>
    <row r="433" spans="15:17">
      <c r="O433"/>
      <c r="P433"/>
      <c r="Q433"/>
    </row>
    <row r="434" spans="15:17">
      <c r="O434"/>
      <c r="P434"/>
      <c r="Q434"/>
    </row>
    <row r="435" spans="15:17">
      <c r="O435"/>
      <c r="P435"/>
      <c r="Q435"/>
    </row>
    <row r="436" spans="15:17">
      <c r="O436"/>
      <c r="P436"/>
      <c r="Q436"/>
    </row>
    <row r="437" spans="15:17">
      <c r="O437"/>
      <c r="P437"/>
      <c r="Q437"/>
    </row>
    <row r="438" spans="15:17">
      <c r="O438"/>
      <c r="P438"/>
      <c r="Q438"/>
    </row>
    <row r="439" spans="15:17">
      <c r="O439"/>
      <c r="P439"/>
      <c r="Q439"/>
    </row>
    <row r="440" spans="15:17">
      <c r="O440"/>
      <c r="P440"/>
      <c r="Q440"/>
    </row>
    <row r="441" spans="15:17">
      <c r="O441"/>
      <c r="P441"/>
      <c r="Q441"/>
    </row>
    <row r="442" spans="15:17">
      <c r="O442"/>
      <c r="P442"/>
      <c r="Q442"/>
    </row>
    <row r="443" spans="15:17">
      <c r="O443"/>
      <c r="P443"/>
      <c r="Q443"/>
    </row>
    <row r="444" spans="15:17">
      <c r="O444"/>
      <c r="P444"/>
      <c r="Q444"/>
    </row>
    <row r="445" spans="15:17">
      <c r="O445"/>
      <c r="P445"/>
      <c r="Q445"/>
    </row>
    <row r="446" spans="15:17">
      <c r="O446"/>
      <c r="P446"/>
      <c r="Q446"/>
    </row>
    <row r="447" spans="15:17">
      <c r="O447"/>
      <c r="P447"/>
      <c r="Q447"/>
    </row>
    <row r="448" spans="15:17">
      <c r="O448"/>
      <c r="P448"/>
      <c r="Q448"/>
    </row>
    <row r="449" spans="15:17">
      <c r="O449"/>
      <c r="P449"/>
      <c r="Q449"/>
    </row>
    <row r="450" spans="15:17">
      <c r="O450"/>
      <c r="P450"/>
      <c r="Q450"/>
    </row>
    <row r="451" spans="15:17">
      <c r="O451"/>
      <c r="P451"/>
      <c r="Q451"/>
    </row>
    <row r="452" spans="15:17">
      <c r="O452"/>
      <c r="P452"/>
      <c r="Q452"/>
    </row>
    <row r="453" spans="15:17">
      <c r="O453"/>
      <c r="P453"/>
      <c r="Q453"/>
    </row>
    <row r="454" spans="15:17">
      <c r="O454"/>
      <c r="P454"/>
      <c r="Q454"/>
    </row>
    <row r="455" spans="15:17">
      <c r="O455"/>
      <c r="P455"/>
      <c r="Q455"/>
    </row>
    <row r="456" spans="15:17">
      <c r="O456"/>
      <c r="P456"/>
      <c r="Q456"/>
    </row>
    <row r="457" spans="15:17">
      <c r="O457"/>
      <c r="P457"/>
      <c r="Q457"/>
    </row>
    <row r="458" spans="15:17">
      <c r="O458"/>
      <c r="P458"/>
      <c r="Q458"/>
    </row>
    <row r="459" spans="15:17">
      <c r="O459"/>
      <c r="P459"/>
      <c r="Q459"/>
    </row>
    <row r="460" spans="15:17">
      <c r="O460"/>
      <c r="P460"/>
      <c r="Q460"/>
    </row>
    <row r="461" spans="15:17">
      <c r="O461"/>
      <c r="P461"/>
      <c r="Q461"/>
    </row>
    <row r="462" spans="15:17">
      <c r="O462"/>
      <c r="P462"/>
      <c r="Q462"/>
    </row>
    <row r="463" spans="15:17">
      <c r="O463"/>
      <c r="P463"/>
      <c r="Q463"/>
    </row>
    <row r="464" spans="15:17">
      <c r="O464"/>
      <c r="P464"/>
      <c r="Q464"/>
    </row>
    <row r="465" spans="15:17">
      <c r="O465"/>
      <c r="P465"/>
      <c r="Q465"/>
    </row>
    <row r="466" spans="15:17">
      <c r="O466"/>
      <c r="P466"/>
      <c r="Q466"/>
    </row>
    <row r="467" spans="15:17">
      <c r="O467"/>
      <c r="P467"/>
      <c r="Q467"/>
    </row>
    <row r="468" spans="15:17">
      <c r="O468"/>
      <c r="P468"/>
      <c r="Q468"/>
    </row>
    <row r="469" spans="15:17">
      <c r="O469"/>
      <c r="P469"/>
      <c r="Q469"/>
    </row>
    <row r="470" spans="15:17">
      <c r="O470"/>
      <c r="P470"/>
      <c r="Q470"/>
    </row>
    <row r="471" spans="15:17">
      <c r="O471"/>
      <c r="P471"/>
      <c r="Q471"/>
    </row>
    <row r="472" spans="15:17">
      <c r="O472"/>
      <c r="P472"/>
      <c r="Q472"/>
    </row>
    <row r="473" spans="15:17">
      <c r="O473"/>
      <c r="P473"/>
      <c r="Q473"/>
    </row>
    <row r="474" spans="15:17">
      <c r="O474"/>
      <c r="P474"/>
      <c r="Q474"/>
    </row>
    <row r="475" spans="15:17">
      <c r="O475"/>
      <c r="P475"/>
      <c r="Q475"/>
    </row>
    <row r="476" spans="15:17">
      <c r="O476"/>
      <c r="P476"/>
      <c r="Q476"/>
    </row>
    <row r="477" spans="15:17">
      <c r="O477"/>
      <c r="P477"/>
      <c r="Q477"/>
    </row>
    <row r="478" spans="15:17">
      <c r="O478"/>
      <c r="P478"/>
      <c r="Q478"/>
    </row>
    <row r="479" spans="15:17">
      <c r="O479"/>
      <c r="P479"/>
      <c r="Q479"/>
    </row>
    <row r="480" spans="15:17">
      <c r="O480"/>
      <c r="P480"/>
      <c r="Q480"/>
    </row>
    <row r="481" spans="15:17">
      <c r="O481"/>
      <c r="P481"/>
      <c r="Q481"/>
    </row>
    <row r="482" spans="15:17">
      <c r="O482"/>
      <c r="P482"/>
      <c r="Q482"/>
    </row>
    <row r="483" spans="15:17">
      <c r="O483"/>
      <c r="P483"/>
      <c r="Q483"/>
    </row>
    <row r="484" spans="15:17">
      <c r="O484"/>
      <c r="P484"/>
      <c r="Q484"/>
    </row>
    <row r="485" spans="15:17">
      <c r="O485"/>
      <c r="P485"/>
      <c r="Q485"/>
    </row>
    <row r="486" spans="15:17">
      <c r="O486"/>
      <c r="P486"/>
      <c r="Q486"/>
    </row>
    <row r="487" spans="15:17">
      <c r="O487"/>
      <c r="P487"/>
      <c r="Q487"/>
    </row>
    <row r="488" spans="15:17">
      <c r="O488"/>
      <c r="P488"/>
      <c r="Q488"/>
    </row>
    <row r="489" spans="15:17">
      <c r="O489"/>
      <c r="P489"/>
      <c r="Q489"/>
    </row>
    <row r="490" spans="15:17">
      <c r="O490"/>
      <c r="P490"/>
      <c r="Q490"/>
    </row>
    <row r="491" spans="15:17">
      <c r="O491"/>
      <c r="P491"/>
      <c r="Q491"/>
    </row>
    <row r="492" spans="15:17">
      <c r="O492"/>
      <c r="P492"/>
      <c r="Q492"/>
    </row>
    <row r="493" spans="15:17">
      <c r="O493"/>
      <c r="P493"/>
      <c r="Q493"/>
    </row>
    <row r="494" spans="15:17">
      <c r="O494"/>
      <c r="P494"/>
      <c r="Q494"/>
    </row>
    <row r="495" spans="15:17">
      <c r="O495"/>
      <c r="P495"/>
      <c r="Q495"/>
    </row>
    <row r="496" spans="15:17">
      <c r="O496"/>
      <c r="P496"/>
      <c r="Q496"/>
    </row>
    <row r="497" spans="15:17">
      <c r="O497"/>
      <c r="P497"/>
      <c r="Q497"/>
    </row>
    <row r="498" spans="15:17">
      <c r="O498"/>
      <c r="P498"/>
      <c r="Q498"/>
    </row>
    <row r="499" spans="15:17">
      <c r="O499"/>
      <c r="P499"/>
      <c r="Q499"/>
    </row>
    <row r="500" spans="15:17">
      <c r="O500"/>
      <c r="P500"/>
      <c r="Q500"/>
    </row>
    <row r="501" spans="15:17">
      <c r="O501"/>
      <c r="P501"/>
      <c r="Q501"/>
    </row>
    <row r="502" spans="15:17">
      <c r="O502"/>
      <c r="P502"/>
      <c r="Q502"/>
    </row>
    <row r="503" spans="15:17">
      <c r="O503"/>
      <c r="P503"/>
      <c r="Q503"/>
    </row>
    <row r="504" spans="15:17">
      <c r="O504"/>
      <c r="P504"/>
      <c r="Q504"/>
    </row>
    <row r="505" spans="15:17">
      <c r="O505"/>
      <c r="P505"/>
      <c r="Q505"/>
    </row>
    <row r="506" spans="15:17">
      <c r="O506"/>
      <c r="P506"/>
      <c r="Q506"/>
    </row>
    <row r="507" spans="15:17">
      <c r="O507"/>
      <c r="P507"/>
      <c r="Q507"/>
    </row>
    <row r="508" spans="15:17">
      <c r="O508"/>
      <c r="P508"/>
      <c r="Q508"/>
    </row>
    <row r="509" spans="15:17">
      <c r="O509"/>
      <c r="P509"/>
      <c r="Q509"/>
    </row>
    <row r="510" spans="15:17">
      <c r="O510"/>
      <c r="P510"/>
      <c r="Q510"/>
    </row>
    <row r="511" spans="15:17">
      <c r="O511"/>
      <c r="P511"/>
      <c r="Q511"/>
    </row>
    <row r="512" spans="15:17">
      <c r="O512"/>
      <c r="P512"/>
      <c r="Q512"/>
    </row>
    <row r="513" spans="15:17">
      <c r="O513"/>
      <c r="P513"/>
      <c r="Q513"/>
    </row>
    <row r="514" spans="15:17">
      <c r="O514"/>
      <c r="P514"/>
      <c r="Q514"/>
    </row>
    <row r="515" spans="15:17">
      <c r="O515"/>
      <c r="P515"/>
      <c r="Q515"/>
    </row>
    <row r="516" spans="15:17">
      <c r="O516"/>
      <c r="P516"/>
      <c r="Q516"/>
    </row>
    <row r="517" spans="15:17">
      <c r="O517"/>
      <c r="P517"/>
      <c r="Q517"/>
    </row>
    <row r="518" spans="15:17">
      <c r="O518"/>
      <c r="P518"/>
      <c r="Q518"/>
    </row>
    <row r="519" spans="15:17">
      <c r="O519"/>
      <c r="P519"/>
      <c r="Q519"/>
    </row>
    <row r="520" spans="15:17">
      <c r="O520"/>
      <c r="P520"/>
      <c r="Q520"/>
    </row>
    <row r="521" spans="15:17">
      <c r="O521"/>
      <c r="P521"/>
      <c r="Q521"/>
    </row>
    <row r="522" spans="15:17">
      <c r="O522"/>
      <c r="P522"/>
      <c r="Q522"/>
    </row>
    <row r="523" spans="15:17">
      <c r="O523"/>
      <c r="P523"/>
      <c r="Q523"/>
    </row>
    <row r="524" spans="15:17">
      <c r="O524"/>
      <c r="P524"/>
      <c r="Q524"/>
    </row>
    <row r="525" spans="15:17">
      <c r="O525"/>
      <c r="P525"/>
      <c r="Q525"/>
    </row>
    <row r="526" spans="15:17">
      <c r="O526"/>
      <c r="P526"/>
      <c r="Q526"/>
    </row>
    <row r="527" spans="15:17">
      <c r="O527"/>
      <c r="P527"/>
      <c r="Q527"/>
    </row>
    <row r="528" spans="15:17">
      <c r="O528"/>
      <c r="P528"/>
      <c r="Q528"/>
    </row>
    <row r="529" spans="15:17">
      <c r="O529"/>
      <c r="P529"/>
      <c r="Q529"/>
    </row>
    <row r="530" spans="15:17">
      <c r="O530"/>
      <c r="P530"/>
      <c r="Q530"/>
    </row>
    <row r="531" spans="15:17">
      <c r="O531"/>
      <c r="P531"/>
      <c r="Q531"/>
    </row>
    <row r="532" spans="15:17">
      <c r="O532"/>
      <c r="P532"/>
      <c r="Q532"/>
    </row>
    <row r="533" spans="15:17">
      <c r="O533"/>
      <c r="P533"/>
      <c r="Q533"/>
    </row>
    <row r="534" spans="15:17">
      <c r="O534"/>
      <c r="P534"/>
      <c r="Q534"/>
    </row>
    <row r="535" spans="15:17">
      <c r="O535"/>
      <c r="P535"/>
      <c r="Q535"/>
    </row>
    <row r="536" spans="15:17">
      <c r="O536"/>
      <c r="P536"/>
      <c r="Q536"/>
    </row>
    <row r="537" spans="15:17">
      <c r="O537"/>
      <c r="P537"/>
      <c r="Q537"/>
    </row>
    <row r="538" spans="15:17">
      <c r="O538"/>
      <c r="P538"/>
      <c r="Q538"/>
    </row>
    <row r="539" spans="15:17">
      <c r="O539"/>
      <c r="P539"/>
      <c r="Q539"/>
    </row>
    <row r="540" spans="15:17">
      <c r="O540"/>
      <c r="P540"/>
      <c r="Q540"/>
    </row>
    <row r="541" spans="15:17">
      <c r="O541"/>
      <c r="P541"/>
      <c r="Q541"/>
    </row>
    <row r="542" spans="15:17">
      <c r="O542"/>
      <c r="P542"/>
      <c r="Q542"/>
    </row>
    <row r="543" spans="15:17">
      <c r="O543"/>
      <c r="P543"/>
      <c r="Q543"/>
    </row>
    <row r="544" spans="15:17">
      <c r="O544"/>
      <c r="P544"/>
      <c r="Q544"/>
    </row>
    <row r="545" spans="15:17">
      <c r="O545"/>
      <c r="P545"/>
      <c r="Q545"/>
    </row>
    <row r="546" spans="15:17">
      <c r="O546"/>
      <c r="P546"/>
      <c r="Q546"/>
    </row>
    <row r="547" spans="15:17">
      <c r="O547"/>
      <c r="P547"/>
      <c r="Q547"/>
    </row>
    <row r="548" spans="15:17">
      <c r="O548"/>
      <c r="P548"/>
      <c r="Q548"/>
    </row>
    <row r="549" spans="15:17">
      <c r="O549"/>
      <c r="P549"/>
      <c r="Q549"/>
    </row>
    <row r="550" spans="15:17">
      <c r="O550"/>
      <c r="P550"/>
      <c r="Q550"/>
    </row>
    <row r="551" spans="15:17">
      <c r="O551"/>
      <c r="P551"/>
      <c r="Q551"/>
    </row>
    <row r="552" spans="15:17">
      <c r="O552"/>
      <c r="P552"/>
      <c r="Q552"/>
    </row>
    <row r="553" spans="15:17">
      <c r="O553"/>
      <c r="P553"/>
      <c r="Q553"/>
    </row>
    <row r="554" spans="15:17">
      <c r="O554"/>
      <c r="P554"/>
      <c r="Q554"/>
    </row>
    <row r="555" spans="15:17">
      <c r="O555"/>
      <c r="P555"/>
      <c r="Q555"/>
    </row>
    <row r="556" spans="15:17">
      <c r="O556"/>
      <c r="P556"/>
      <c r="Q556"/>
    </row>
    <row r="557" spans="15:17">
      <c r="O557"/>
      <c r="P557"/>
      <c r="Q557"/>
    </row>
    <row r="558" spans="15:17">
      <c r="O558"/>
      <c r="P558"/>
      <c r="Q558"/>
    </row>
    <row r="559" spans="15:17">
      <c r="O559"/>
      <c r="P559"/>
      <c r="Q559"/>
    </row>
    <row r="560" spans="15:17">
      <c r="O560"/>
      <c r="P560"/>
      <c r="Q560"/>
    </row>
    <row r="561" spans="15:17">
      <c r="O561"/>
      <c r="P561"/>
      <c r="Q561"/>
    </row>
    <row r="562" spans="15:17">
      <c r="O562"/>
      <c r="P562"/>
      <c r="Q562"/>
    </row>
    <row r="563" spans="15:17">
      <c r="O563"/>
      <c r="P563"/>
      <c r="Q563"/>
    </row>
    <row r="564" spans="15:17">
      <c r="O564"/>
      <c r="P564"/>
      <c r="Q564"/>
    </row>
    <row r="565" spans="15:17">
      <c r="O565"/>
      <c r="P565"/>
      <c r="Q565"/>
    </row>
    <row r="566" spans="15:17">
      <c r="O566"/>
      <c r="P566"/>
      <c r="Q566"/>
    </row>
    <row r="567" spans="15:17">
      <c r="O567"/>
      <c r="P567"/>
      <c r="Q567"/>
    </row>
    <row r="568" spans="15:17">
      <c r="O568"/>
      <c r="P568"/>
      <c r="Q568"/>
    </row>
    <row r="569" spans="15:17">
      <c r="O569"/>
      <c r="P569"/>
      <c r="Q569"/>
    </row>
    <row r="570" spans="15:17">
      <c r="O570"/>
      <c r="P570"/>
      <c r="Q570"/>
    </row>
    <row r="571" spans="15:17">
      <c r="O571"/>
      <c r="P571"/>
      <c r="Q571"/>
    </row>
    <row r="572" spans="15:17">
      <c r="O572"/>
      <c r="P572"/>
      <c r="Q572"/>
    </row>
    <row r="573" spans="15:17">
      <c r="O573"/>
      <c r="P573"/>
      <c r="Q573"/>
    </row>
    <row r="574" spans="15:17">
      <c r="O574"/>
      <c r="P574"/>
      <c r="Q574"/>
    </row>
    <row r="575" spans="15:17">
      <c r="O575"/>
      <c r="P575"/>
      <c r="Q575"/>
    </row>
    <row r="576" spans="15:17">
      <c r="O576"/>
      <c r="P576"/>
      <c r="Q576"/>
    </row>
    <row r="577" spans="15:17">
      <c r="O577"/>
      <c r="P577"/>
      <c r="Q577"/>
    </row>
    <row r="578" spans="15:17">
      <c r="O578"/>
      <c r="P578"/>
      <c r="Q578"/>
    </row>
    <row r="579" spans="15:17">
      <c r="O579"/>
      <c r="P579"/>
      <c r="Q579"/>
    </row>
    <row r="580" spans="15:17">
      <c r="O580"/>
      <c r="P580"/>
      <c r="Q580"/>
    </row>
    <row r="581" spans="15:17">
      <c r="O581"/>
      <c r="P581"/>
      <c r="Q581"/>
    </row>
    <row r="582" spans="15:17">
      <c r="O582"/>
      <c r="P582"/>
      <c r="Q582"/>
    </row>
    <row r="583" spans="15:17">
      <c r="O583"/>
      <c r="P583"/>
      <c r="Q583"/>
    </row>
    <row r="584" spans="15:17">
      <c r="O584"/>
      <c r="P584"/>
      <c r="Q584"/>
    </row>
    <row r="585" spans="15:17">
      <c r="O585"/>
      <c r="P585"/>
      <c r="Q585"/>
    </row>
    <row r="586" spans="15:17">
      <c r="O586"/>
      <c r="P586"/>
      <c r="Q586"/>
    </row>
    <row r="587" spans="15:17">
      <c r="O587"/>
      <c r="P587"/>
      <c r="Q587"/>
    </row>
    <row r="588" spans="15:17">
      <c r="O588"/>
      <c r="P588"/>
      <c r="Q588"/>
    </row>
    <row r="589" spans="15:17">
      <c r="O589"/>
      <c r="P589"/>
      <c r="Q589"/>
    </row>
    <row r="590" spans="15:17">
      <c r="O590"/>
      <c r="P590"/>
      <c r="Q590"/>
    </row>
    <row r="591" spans="15:17">
      <c r="O591"/>
      <c r="P591"/>
      <c r="Q591"/>
    </row>
    <row r="592" spans="15:17">
      <c r="O592"/>
      <c r="P592"/>
      <c r="Q592"/>
    </row>
    <row r="593" spans="15:17">
      <c r="O593"/>
      <c r="P593"/>
      <c r="Q593"/>
    </row>
    <row r="594" spans="15:17">
      <c r="O594"/>
      <c r="P594"/>
      <c r="Q594"/>
    </row>
    <row r="595" spans="15:17">
      <c r="O595"/>
      <c r="P595"/>
      <c r="Q595"/>
    </row>
    <row r="596" spans="15:17">
      <c r="O596"/>
      <c r="P596"/>
      <c r="Q596"/>
    </row>
    <row r="597" spans="15:17">
      <c r="O597"/>
      <c r="P597"/>
      <c r="Q597"/>
    </row>
    <row r="598" spans="15:17">
      <c r="O598"/>
      <c r="P598"/>
      <c r="Q598"/>
    </row>
    <row r="599" spans="15:17">
      <c r="O599"/>
      <c r="P599"/>
      <c r="Q599"/>
    </row>
    <row r="600" spans="15:17">
      <c r="O600"/>
      <c r="P600"/>
      <c r="Q600"/>
    </row>
    <row r="601" spans="15:17">
      <c r="O601"/>
      <c r="P601"/>
      <c r="Q601"/>
    </row>
    <row r="602" spans="15:17">
      <c r="O602"/>
      <c r="P602"/>
      <c r="Q602"/>
    </row>
    <row r="603" spans="15:17">
      <c r="O603"/>
      <c r="P603"/>
      <c r="Q603"/>
    </row>
    <row r="604" spans="15:17">
      <c r="O604"/>
      <c r="P604"/>
      <c r="Q604"/>
    </row>
    <row r="605" spans="15:17">
      <c r="O605"/>
      <c r="P605"/>
      <c r="Q605"/>
    </row>
    <row r="606" spans="15:17">
      <c r="O606"/>
      <c r="P606"/>
      <c r="Q606"/>
    </row>
    <row r="607" spans="15:17">
      <c r="O607"/>
      <c r="P607"/>
      <c r="Q607"/>
    </row>
    <row r="608" spans="15:17">
      <c r="O608"/>
      <c r="P608"/>
      <c r="Q608"/>
    </row>
    <row r="609" spans="15:17">
      <c r="O609"/>
      <c r="P609"/>
      <c r="Q609"/>
    </row>
    <row r="610" spans="15:17">
      <c r="O610"/>
      <c r="P610"/>
      <c r="Q610"/>
    </row>
    <row r="611" spans="15:17">
      <c r="O611"/>
      <c r="P611"/>
      <c r="Q611"/>
    </row>
    <row r="612" spans="15:17">
      <c r="O612"/>
      <c r="P612"/>
      <c r="Q612"/>
    </row>
    <row r="613" spans="15:17">
      <c r="O613"/>
      <c r="P613"/>
      <c r="Q613"/>
    </row>
    <row r="614" spans="15:17">
      <c r="O614"/>
      <c r="P614"/>
      <c r="Q614"/>
    </row>
    <row r="615" spans="15:17">
      <c r="O615"/>
      <c r="P615"/>
      <c r="Q615"/>
    </row>
    <row r="616" spans="15:17">
      <c r="O616"/>
      <c r="P616"/>
      <c r="Q616"/>
    </row>
    <row r="617" spans="15:17">
      <c r="O617"/>
      <c r="P617"/>
      <c r="Q617"/>
    </row>
    <row r="618" spans="15:17">
      <c r="O618"/>
      <c r="P618"/>
      <c r="Q618"/>
    </row>
    <row r="619" spans="15:17">
      <c r="O619"/>
      <c r="P619"/>
      <c r="Q619"/>
    </row>
    <row r="620" spans="15:17">
      <c r="O620"/>
      <c r="P620"/>
      <c r="Q620"/>
    </row>
    <row r="621" spans="15:17">
      <c r="O621"/>
      <c r="P621"/>
      <c r="Q621"/>
    </row>
    <row r="622" spans="15:17">
      <c r="O622"/>
      <c r="P622"/>
      <c r="Q622"/>
    </row>
    <row r="623" spans="15:17">
      <c r="O623"/>
      <c r="P623"/>
      <c r="Q623"/>
    </row>
    <row r="624" spans="15:17">
      <c r="O624"/>
      <c r="P624"/>
      <c r="Q624"/>
    </row>
    <row r="625" spans="15:17">
      <c r="O625"/>
      <c r="P625"/>
      <c r="Q625"/>
    </row>
    <row r="626" spans="15:17">
      <c r="O626"/>
      <c r="P626"/>
      <c r="Q626"/>
    </row>
    <row r="627" spans="15:17">
      <c r="O627"/>
      <c r="P627"/>
      <c r="Q627"/>
    </row>
    <row r="628" spans="15:17">
      <c r="O628"/>
      <c r="P628"/>
      <c r="Q628"/>
    </row>
    <row r="629" spans="15:17">
      <c r="O629"/>
      <c r="P629"/>
      <c r="Q629"/>
    </row>
    <row r="630" spans="15:17">
      <c r="O630"/>
      <c r="P630"/>
      <c r="Q630"/>
    </row>
    <row r="631" spans="15:17">
      <c r="O631"/>
      <c r="P631"/>
      <c r="Q631"/>
    </row>
    <row r="632" spans="15:17">
      <c r="O632"/>
      <c r="P632"/>
      <c r="Q632"/>
    </row>
    <row r="633" spans="15:17">
      <c r="O633"/>
      <c r="P633"/>
      <c r="Q633"/>
    </row>
    <row r="634" spans="15:17">
      <c r="O634"/>
      <c r="P634"/>
      <c r="Q634"/>
    </row>
    <row r="635" spans="15:17">
      <c r="O635"/>
      <c r="P635"/>
      <c r="Q635"/>
    </row>
    <row r="636" spans="15:17">
      <c r="O636"/>
      <c r="P636"/>
      <c r="Q636"/>
    </row>
    <row r="637" spans="15:17">
      <c r="O637"/>
      <c r="P637"/>
      <c r="Q637"/>
    </row>
    <row r="638" spans="15:17">
      <c r="O638"/>
      <c r="P638"/>
      <c r="Q638"/>
    </row>
    <row r="639" spans="15:17">
      <c r="O639"/>
      <c r="P639"/>
      <c r="Q639"/>
    </row>
    <row r="640" spans="15:17">
      <c r="O640"/>
      <c r="P640"/>
      <c r="Q640"/>
    </row>
    <row r="641" spans="15:17">
      <c r="O641"/>
      <c r="P641"/>
      <c r="Q641"/>
    </row>
    <row r="642" spans="15:17">
      <c r="O642"/>
      <c r="P642"/>
      <c r="Q642"/>
    </row>
    <row r="643" spans="15:17">
      <c r="O643"/>
      <c r="P643"/>
      <c r="Q643"/>
    </row>
    <row r="644" spans="15:17">
      <c r="O644"/>
      <c r="P644"/>
      <c r="Q644"/>
    </row>
    <row r="645" spans="15:17">
      <c r="O645"/>
      <c r="P645"/>
      <c r="Q645"/>
    </row>
    <row r="646" spans="15:17">
      <c r="O646"/>
      <c r="P646"/>
      <c r="Q646"/>
    </row>
    <row r="647" spans="15:17">
      <c r="O647"/>
      <c r="P647"/>
      <c r="Q647"/>
    </row>
    <row r="648" spans="15:17">
      <c r="O648"/>
      <c r="P648"/>
      <c r="Q648"/>
    </row>
    <row r="649" spans="15:17">
      <c r="O649"/>
      <c r="P649"/>
      <c r="Q649"/>
    </row>
    <row r="650" spans="15:17">
      <c r="O650"/>
      <c r="P650"/>
      <c r="Q650"/>
    </row>
    <row r="651" spans="15:17">
      <c r="O651"/>
      <c r="P651"/>
      <c r="Q651"/>
    </row>
    <row r="652" spans="15:17">
      <c r="O652"/>
      <c r="P652"/>
      <c r="Q652"/>
    </row>
    <row r="653" spans="15:17">
      <c r="O653"/>
      <c r="P653"/>
      <c r="Q653"/>
    </row>
    <row r="654" spans="15:17">
      <c r="O654"/>
      <c r="P654"/>
      <c r="Q654"/>
    </row>
    <row r="655" spans="15:17">
      <c r="O655"/>
      <c r="P655"/>
      <c r="Q655"/>
    </row>
    <row r="656" spans="15:17">
      <c r="O656"/>
      <c r="P656"/>
      <c r="Q656"/>
    </row>
    <row r="657" spans="15:17">
      <c r="O657"/>
      <c r="P657"/>
      <c r="Q657"/>
    </row>
    <row r="658" spans="15:17">
      <c r="O658"/>
      <c r="P658"/>
      <c r="Q658"/>
    </row>
    <row r="659" spans="15:17">
      <c r="O659"/>
      <c r="P659"/>
      <c r="Q659"/>
    </row>
    <row r="660" spans="15:17">
      <c r="O660"/>
      <c r="P660"/>
      <c r="Q660"/>
    </row>
    <row r="661" spans="15:17">
      <c r="O661"/>
      <c r="P661"/>
      <c r="Q661"/>
    </row>
    <row r="662" spans="15:17">
      <c r="O662"/>
      <c r="P662"/>
      <c r="Q662"/>
    </row>
    <row r="663" spans="15:17">
      <c r="O663"/>
      <c r="P663"/>
      <c r="Q663"/>
    </row>
    <row r="664" spans="15:17">
      <c r="O664"/>
      <c r="P664"/>
      <c r="Q664"/>
    </row>
    <row r="665" spans="15:17">
      <c r="O665"/>
      <c r="P665"/>
      <c r="Q665"/>
    </row>
    <row r="666" spans="15:17">
      <c r="O666"/>
      <c r="P666"/>
      <c r="Q666"/>
    </row>
    <row r="667" spans="15:17">
      <c r="O667"/>
      <c r="P667"/>
      <c r="Q667"/>
    </row>
    <row r="668" spans="15:17">
      <c r="O668"/>
      <c r="P668"/>
      <c r="Q668"/>
    </row>
    <row r="669" spans="15:17">
      <c r="O669"/>
      <c r="P669"/>
      <c r="Q669"/>
    </row>
    <row r="670" spans="15:17">
      <c r="O670"/>
      <c r="P670"/>
      <c r="Q670"/>
    </row>
    <row r="671" spans="15:17">
      <c r="O671"/>
      <c r="P671"/>
      <c r="Q671"/>
    </row>
    <row r="672" spans="15:17">
      <c r="O672"/>
      <c r="P672"/>
      <c r="Q672"/>
    </row>
    <row r="673" spans="15:17">
      <c r="O673"/>
      <c r="P673"/>
      <c r="Q673"/>
    </row>
    <row r="674" spans="15:17">
      <c r="O674"/>
      <c r="P674"/>
      <c r="Q674"/>
    </row>
    <row r="675" spans="15:17">
      <c r="O675"/>
      <c r="P675"/>
      <c r="Q675"/>
    </row>
    <row r="676" spans="15:17">
      <c r="O676"/>
      <c r="P676"/>
      <c r="Q676"/>
    </row>
    <row r="677" spans="15:17">
      <c r="O677"/>
      <c r="P677"/>
      <c r="Q677"/>
    </row>
    <row r="678" spans="15:17">
      <c r="O678"/>
      <c r="P678"/>
      <c r="Q678"/>
    </row>
    <row r="679" spans="15:17">
      <c r="O679"/>
      <c r="P679"/>
      <c r="Q679"/>
    </row>
    <row r="680" spans="15:17">
      <c r="O680"/>
      <c r="P680"/>
      <c r="Q680"/>
    </row>
    <row r="681" spans="15:17">
      <c r="O681"/>
      <c r="P681"/>
      <c r="Q681"/>
    </row>
    <row r="682" spans="15:17">
      <c r="O682"/>
      <c r="P682"/>
      <c r="Q682"/>
    </row>
    <row r="683" spans="15:17">
      <c r="O683"/>
      <c r="P683"/>
      <c r="Q683"/>
    </row>
    <row r="684" spans="15:17">
      <c r="O684"/>
      <c r="P684"/>
      <c r="Q684"/>
    </row>
  </sheetData>
  <sheetProtection formatCells="0" formatColumns="0" formatRows="0" insertColumns="0" insertRows="0" insertHyperlinks="0" deleteColumns="0" deleteRows="0" selectLockedCells="1" sort="0" autoFilter="0" pivotTables="0"/>
  <mergeCells count="70">
    <mergeCell ref="D4:I4"/>
    <mergeCell ref="G11:I11"/>
    <mergeCell ref="B17:B18"/>
    <mergeCell ref="C17:C18"/>
    <mergeCell ref="D17:D18"/>
    <mergeCell ref="I17:I18"/>
    <mergeCell ref="B58:B59"/>
    <mergeCell ref="C58:C59"/>
    <mergeCell ref="D58:D59"/>
    <mergeCell ref="I58:I59"/>
    <mergeCell ref="B69:B70"/>
    <mergeCell ref="D69:D70"/>
    <mergeCell ref="E69:E70"/>
    <mergeCell ref="F69:F70"/>
    <mergeCell ref="G69:G70"/>
    <mergeCell ref="H69:H70"/>
    <mergeCell ref="H122:H123"/>
    <mergeCell ref="I69:I70"/>
    <mergeCell ref="B99:B100"/>
    <mergeCell ref="D99:D100"/>
    <mergeCell ref="E99:E100"/>
    <mergeCell ref="F99:F100"/>
    <mergeCell ref="G99:G100"/>
    <mergeCell ref="H99:H100"/>
    <mergeCell ref="I99:I100"/>
    <mergeCell ref="C122:C123"/>
    <mergeCell ref="F159:F160"/>
    <mergeCell ref="G159:G160"/>
    <mergeCell ref="I122:I123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B122:B123"/>
    <mergeCell ref="D122:D123"/>
    <mergeCell ref="E122:E123"/>
    <mergeCell ref="F122:F123"/>
    <mergeCell ref="G122:G123"/>
    <mergeCell ref="E216:F216"/>
    <mergeCell ref="H216:I216"/>
    <mergeCell ref="H159:H160"/>
    <mergeCell ref="I159:I160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B159:B160"/>
    <mergeCell ref="C159:C160"/>
    <mergeCell ref="D159:D160"/>
    <mergeCell ref="E159:E160"/>
    <mergeCell ref="E200:F200"/>
    <mergeCell ref="E205:F205"/>
    <mergeCell ref="C214:I214"/>
    <mergeCell ref="E215:F215"/>
    <mergeCell ref="H215:I215"/>
    <mergeCell ref="G226:H226"/>
    <mergeCell ref="E217:F217"/>
    <mergeCell ref="H217:I217"/>
    <mergeCell ref="E218:F218"/>
    <mergeCell ref="H218:I218"/>
    <mergeCell ref="F220:H220"/>
    <mergeCell ref="F221:H221"/>
  </mergeCells>
  <conditionalFormatting sqref="H71:H96 H101:H119 H125:H145 H150:H156 G184:H190">
    <cfRule type="cellIs" dxfId="2" priority="17" stopIfTrue="1" operator="equal">
      <formula>0</formula>
    </cfRule>
  </conditionalFormatting>
  <conditionalFormatting sqref="C124:C138 C140:C145">
    <cfRule type="cellIs" dxfId="1" priority="2" stopIfTrue="1" operator="equal">
      <formula>0</formula>
    </cfRule>
  </conditionalFormatting>
  <conditionalFormatting sqref="C139">
    <cfRule type="cellIs" dxfId="0" priority="1" stopIfTrue="1" operator="equal">
      <formula>0</formula>
    </cfRule>
  </conditionalFormatting>
  <dataValidations count="1">
    <dataValidation type="list" allowBlank="1" showInputMessage="1" showErrorMessage="1" error="Não apagar nem alterar este campo!" sqref="J6">
      <formula1>$J$4:$J$5</formula1>
    </dataValidation>
  </dataValidations>
  <pageMargins left="0.39370078740157483" right="0.39370078740157483" top="0.23622047244094491" bottom="0.23622047244094491" header="0.15748031496062992" footer="0.23622047244094491"/>
  <pageSetup paperSize="9" scale="90" fitToHeight="9000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66"/>
  <sheetViews>
    <sheetView zoomScale="70" zoomScaleNormal="70" workbookViewId="0">
      <pane xSplit="1" ySplit="5" topLeftCell="B6" activePane="bottomRight" state="frozen"/>
      <selection activeCell="F189" sqref="F189"/>
      <selection pane="topRight" activeCell="F189" sqref="F189"/>
      <selection pane="bottomLeft" activeCell="F189" sqref="F189"/>
      <selection pane="bottomRight" activeCell="F6" sqref="F6"/>
    </sheetView>
  </sheetViews>
  <sheetFormatPr defaultColWidth="11.42578125" defaultRowHeight="15.75"/>
  <cols>
    <col min="1" max="1" width="6.28515625" style="562" customWidth="1"/>
    <col min="2" max="2" width="52.42578125" style="333" customWidth="1"/>
    <col min="3" max="3" width="9.7109375" style="563" customWidth="1"/>
    <col min="4" max="4" width="14.42578125" style="563" customWidth="1"/>
    <col min="5" max="5" width="17.85546875" style="445" customWidth="1"/>
    <col min="6" max="6" width="17" style="445" customWidth="1"/>
    <col min="7" max="7" width="14.5703125" style="564" customWidth="1"/>
    <col min="8" max="8" width="9.42578125" style="565" bestFit="1" customWidth="1"/>
    <col min="9" max="9" width="36.28515625" style="333" customWidth="1"/>
    <col min="10" max="16384" width="11.42578125" style="333"/>
  </cols>
  <sheetData>
    <row r="1" spans="1:9" ht="12.75" customHeight="1">
      <c r="A1" s="331"/>
      <c r="B1" s="332"/>
      <c r="C1" s="761" t="s">
        <v>259</v>
      </c>
      <c r="D1" s="761"/>
      <c r="E1" s="761"/>
      <c r="F1" s="761"/>
      <c r="G1" s="761"/>
      <c r="H1" s="761"/>
      <c r="I1" s="762"/>
    </row>
    <row r="2" spans="1:9" ht="12.75" customHeight="1">
      <c r="A2" s="334"/>
      <c r="B2" s="335"/>
      <c r="C2" s="763"/>
      <c r="D2" s="763"/>
      <c r="E2" s="763"/>
      <c r="F2" s="763"/>
      <c r="G2" s="763"/>
      <c r="H2" s="763"/>
      <c r="I2" s="764"/>
    </row>
    <row r="3" spans="1:9" ht="20.25" customHeight="1">
      <c r="A3" s="334"/>
      <c r="B3" s="336"/>
      <c r="C3" s="763"/>
      <c r="D3" s="763"/>
      <c r="E3" s="763"/>
      <c r="F3" s="763"/>
      <c r="G3" s="763"/>
      <c r="H3" s="763"/>
      <c r="I3" s="764"/>
    </row>
    <row r="4" spans="1:9" ht="13.5" thickBot="1">
      <c r="A4" s="334"/>
      <c r="B4" s="337"/>
      <c r="C4" s="765"/>
      <c r="D4" s="765"/>
      <c r="E4" s="765"/>
      <c r="F4" s="765"/>
      <c r="G4" s="765"/>
      <c r="H4" s="765"/>
      <c r="I4" s="766"/>
    </row>
    <row r="5" spans="1:9" ht="27" thickBot="1">
      <c r="A5" s="338" t="s">
        <v>247</v>
      </c>
      <c r="B5" s="339" t="s">
        <v>260</v>
      </c>
      <c r="C5" s="767" t="str">
        <f>LOOKUP(A5,'Banco Dados Máquinas'!$A$3:$B$25,'Banco Dados Máquinas'!$B$3:$B$25)</f>
        <v>Caminhão Coletor Compactador Cap. Mín. 15 ton.</v>
      </c>
      <c r="D5" s="767"/>
      <c r="E5" s="767"/>
      <c r="F5" s="767"/>
      <c r="G5" s="767"/>
      <c r="H5" s="767"/>
      <c r="I5" s="768"/>
    </row>
    <row r="6" spans="1:9" ht="16.5" thickBot="1">
      <c r="A6" s="340"/>
      <c r="B6" s="341"/>
      <c r="C6" s="342"/>
      <c r="D6" s="342"/>
      <c r="E6" s="343"/>
      <c r="F6" s="344"/>
      <c r="G6" s="344"/>
      <c r="H6" s="345"/>
      <c r="I6" s="346"/>
    </row>
    <row r="7" spans="1:9" s="352" customFormat="1" ht="32.25" thickBot="1">
      <c r="A7" s="347"/>
      <c r="B7" s="348" t="s">
        <v>261</v>
      </c>
      <c r="C7" s="348" t="s">
        <v>262</v>
      </c>
      <c r="D7" s="348" t="s">
        <v>263</v>
      </c>
      <c r="E7" s="349" t="s">
        <v>264</v>
      </c>
      <c r="F7" s="349" t="s">
        <v>265</v>
      </c>
      <c r="G7" s="349" t="s">
        <v>266</v>
      </c>
      <c r="H7" s="350" t="s">
        <v>10</v>
      </c>
      <c r="I7" s="351" t="s">
        <v>267</v>
      </c>
    </row>
    <row r="8" spans="1:9" ht="19.5" customHeight="1">
      <c r="A8" s="771" t="s">
        <v>352</v>
      </c>
      <c r="B8" s="353" t="s">
        <v>268</v>
      </c>
      <c r="C8" s="354" t="s">
        <v>269</v>
      </c>
      <c r="D8" s="354">
        <v>1</v>
      </c>
      <c r="E8" s="355">
        <f>LOOKUP(A5,'Banco Dados Máquinas'!$A$3:$A$25,'Banco Dados Máquinas'!$C$3:$C$25)</f>
        <v>312000</v>
      </c>
      <c r="F8" s="356"/>
      <c r="G8" s="357"/>
      <c r="H8" s="358"/>
      <c r="I8" s="359"/>
    </row>
    <row r="9" spans="1:9" ht="19.5" customHeight="1">
      <c r="A9" s="772"/>
      <c r="B9" s="360" t="s">
        <v>271</v>
      </c>
      <c r="C9" s="361" t="s">
        <v>269</v>
      </c>
      <c r="D9" s="361">
        <v>1</v>
      </c>
      <c r="E9" s="362"/>
      <c r="F9" s="363"/>
      <c r="G9" s="364"/>
      <c r="H9" s="365"/>
      <c r="I9" s="366"/>
    </row>
    <row r="10" spans="1:9" ht="19.5" customHeight="1">
      <c r="A10" s="772"/>
      <c r="B10" s="360" t="s">
        <v>272</v>
      </c>
      <c r="C10" s="361" t="s">
        <v>269</v>
      </c>
      <c r="D10" s="361">
        <v>1</v>
      </c>
      <c r="E10" s="367"/>
      <c r="F10" s="368"/>
      <c r="G10" s="367"/>
      <c r="H10" s="365"/>
      <c r="I10" s="369"/>
    </row>
    <row r="11" spans="1:9" ht="19.5" customHeight="1">
      <c r="A11" s="772"/>
      <c r="B11" s="370" t="s">
        <v>274</v>
      </c>
      <c r="C11" s="361" t="s">
        <v>269</v>
      </c>
      <c r="D11" s="361">
        <v>1</v>
      </c>
      <c r="E11" s="367"/>
      <c r="F11" s="368"/>
      <c r="G11" s="367"/>
      <c r="H11" s="365"/>
      <c r="I11" s="371"/>
    </row>
    <row r="12" spans="1:9" ht="19.5" customHeight="1">
      <c r="A12" s="772"/>
      <c r="B12" s="372" t="s">
        <v>276</v>
      </c>
      <c r="C12" s="373" t="s">
        <v>10</v>
      </c>
      <c r="D12" s="374">
        <f>LOOKUP(A5,'Banco Dados Máquinas'!$A$3:$A$25,'Banco Dados Máquinas'!$F$3:$F$25)</f>
        <v>20</v>
      </c>
      <c r="E12" s="367">
        <f>+E8*D12/100</f>
        <v>62400</v>
      </c>
      <c r="F12" s="375"/>
      <c r="G12" s="367"/>
      <c r="H12" s="365"/>
      <c r="I12" s="369"/>
    </row>
    <row r="13" spans="1:9" ht="19.5" customHeight="1">
      <c r="A13" s="772"/>
      <c r="B13" s="372" t="s">
        <v>278</v>
      </c>
      <c r="C13" s="373" t="s">
        <v>10</v>
      </c>
      <c r="D13" s="374">
        <v>8</v>
      </c>
      <c r="E13" s="376">
        <f>+(E8+E9+E10+E11)*D13/100</f>
        <v>24960</v>
      </c>
      <c r="F13" s="377"/>
      <c r="G13" s="367">
        <f>IF($D$27=0,0,E13/$D$27)</f>
        <v>13.094938302694535</v>
      </c>
      <c r="H13" s="365"/>
      <c r="I13" s="369"/>
    </row>
    <row r="14" spans="1:9" ht="19.5" customHeight="1">
      <c r="A14" s="772"/>
      <c r="B14" s="372" t="s">
        <v>279</v>
      </c>
      <c r="C14" s="373" t="s">
        <v>280</v>
      </c>
      <c r="D14" s="378">
        <f>+D29/12</f>
        <v>6.9806094182825502</v>
      </c>
      <c r="E14" s="367">
        <f>IF(D14=0,0,+((E8+E9+E10+E11)-E12)/D14)</f>
        <v>35756.190476190466</v>
      </c>
      <c r="F14" s="379">
        <f>E14/12</f>
        <v>2979.6825396825388</v>
      </c>
      <c r="G14" s="367">
        <f>IF($D$27=0,0,E14/$D$27)</f>
        <v>18.759018759018755</v>
      </c>
      <c r="H14" s="365"/>
      <c r="I14" s="369"/>
    </row>
    <row r="15" spans="1:9" ht="19.5" customHeight="1" thickBot="1">
      <c r="A15" s="773"/>
      <c r="B15" s="372" t="s">
        <v>353</v>
      </c>
      <c r="C15" s="380" t="s">
        <v>282</v>
      </c>
      <c r="D15" s="380"/>
      <c r="E15" s="381">
        <f>+E13+E14</f>
        <v>60716.190476190466</v>
      </c>
      <c r="F15" s="382">
        <f>E15/12</f>
        <v>5059.6825396825388</v>
      </c>
      <c r="G15" s="381" t="s">
        <v>418</v>
      </c>
      <c r="H15" s="383"/>
      <c r="I15" s="384"/>
    </row>
    <row r="16" spans="1:9" ht="16.5" thickBot="1">
      <c r="A16" s="385"/>
      <c r="B16" s="386"/>
      <c r="C16" s="387"/>
      <c r="D16" s="387"/>
      <c r="E16" s="388"/>
      <c r="F16" s="388"/>
      <c r="G16" s="388"/>
      <c r="H16" s="389"/>
      <c r="I16" s="390"/>
    </row>
    <row r="17" spans="1:12" ht="16.5" thickTop="1">
      <c r="A17" s="391"/>
      <c r="B17" s="392" t="s">
        <v>283</v>
      </c>
      <c r="C17" s="393" t="s">
        <v>284</v>
      </c>
      <c r="D17" s="394">
        <f>' Banco de Dados'!C68</f>
        <v>22</v>
      </c>
      <c r="E17" s="395"/>
      <c r="F17" s="396"/>
      <c r="G17" s="395"/>
      <c r="H17" s="397"/>
      <c r="I17" s="398"/>
    </row>
    <row r="18" spans="1:12">
      <c r="A18" s="399" t="s">
        <v>285</v>
      </c>
      <c r="B18" s="400" t="s">
        <v>286</v>
      </c>
      <c r="C18" s="401" t="s">
        <v>287</v>
      </c>
      <c r="D18" s="402">
        <v>1</v>
      </c>
      <c r="E18" s="403"/>
      <c r="F18" s="642" t="s">
        <v>446</v>
      </c>
      <c r="G18" s="405"/>
      <c r="H18" s="406"/>
      <c r="I18" s="407"/>
    </row>
    <row r="19" spans="1:12">
      <c r="A19" s="399" t="s">
        <v>273</v>
      </c>
      <c r="B19" s="400" t="s">
        <v>288</v>
      </c>
      <c r="C19" s="401" t="s">
        <v>289</v>
      </c>
      <c r="D19" s="408">
        <f>' Banco de Dados'!C67</f>
        <v>8</v>
      </c>
      <c r="E19" s="403"/>
      <c r="F19" s="404"/>
      <c r="G19" s="405"/>
      <c r="H19" s="406"/>
      <c r="I19" s="407"/>
    </row>
    <row r="20" spans="1:12">
      <c r="A20" s="399" t="s">
        <v>290</v>
      </c>
      <c r="B20" s="400" t="s">
        <v>291</v>
      </c>
      <c r="C20" s="401" t="s">
        <v>292</v>
      </c>
      <c r="D20" s="409"/>
      <c r="E20" s="403"/>
      <c r="F20" s="404"/>
      <c r="G20" s="405"/>
      <c r="H20" s="406"/>
      <c r="I20" s="410"/>
    </row>
    <row r="21" spans="1:12">
      <c r="A21" s="399" t="s">
        <v>293</v>
      </c>
      <c r="B21" s="400" t="s">
        <v>294</v>
      </c>
      <c r="C21" s="401" t="s">
        <v>289</v>
      </c>
      <c r="D21" s="411">
        <f>D17*D18*D19</f>
        <v>176</v>
      </c>
      <c r="E21" s="405"/>
      <c r="F21" s="412"/>
      <c r="G21" s="405"/>
      <c r="H21" s="406"/>
      <c r="I21" s="407"/>
    </row>
    <row r="22" spans="1:12">
      <c r="A22" s="399" t="s">
        <v>228</v>
      </c>
      <c r="B22" s="400" t="s">
        <v>295</v>
      </c>
      <c r="C22" s="401" t="s">
        <v>289</v>
      </c>
      <c r="D22" s="411">
        <f>+D21*12</f>
        <v>2112</v>
      </c>
      <c r="E22" s="405"/>
      <c r="F22" s="412"/>
      <c r="G22" s="405"/>
      <c r="H22" s="406"/>
      <c r="I22" s="407"/>
    </row>
    <row r="23" spans="1:12">
      <c r="A23" s="399" t="s">
        <v>270</v>
      </c>
      <c r="B23" s="400" t="s">
        <v>296</v>
      </c>
      <c r="C23" s="413" t="s">
        <v>10</v>
      </c>
      <c r="D23" s="408">
        <f>LOOKUP(A5,'Banco Dados Máquinas'!$A$3:$A$25,'Banco Dados Máquinas'!$G$3:$G$25)</f>
        <v>95</v>
      </c>
      <c r="E23" s="403"/>
      <c r="F23" s="404"/>
      <c r="G23" s="405"/>
      <c r="H23" s="406"/>
      <c r="I23" s="407"/>
    </row>
    <row r="24" spans="1:12">
      <c r="A24" s="399" t="s">
        <v>275</v>
      </c>
      <c r="B24" s="400" t="s">
        <v>297</v>
      </c>
      <c r="C24" s="413" t="s">
        <v>10</v>
      </c>
      <c r="D24" s="408">
        <f>LOOKUP(A5,'Banco Dados Máquinas'!$A$3:$A$25,'Banco Dados Máquinas'!$H$3:$H$25)</f>
        <v>95</v>
      </c>
      <c r="E24" s="403"/>
      <c r="F24" s="404"/>
      <c r="G24" s="405"/>
      <c r="H24" s="406"/>
      <c r="I24" s="407"/>
    </row>
    <row r="25" spans="1:12">
      <c r="A25" s="399" t="s">
        <v>285</v>
      </c>
      <c r="B25" s="400" t="s">
        <v>298</v>
      </c>
      <c r="C25" s="413" t="s">
        <v>10</v>
      </c>
      <c r="D25" s="414">
        <f>D24*D23/100</f>
        <v>90.25</v>
      </c>
      <c r="E25" s="415"/>
      <c r="F25" s="416"/>
      <c r="G25" s="415"/>
      <c r="H25" s="417"/>
      <c r="I25" s="418"/>
    </row>
    <row r="26" spans="1:12">
      <c r="A26" s="399" t="s">
        <v>299</v>
      </c>
      <c r="B26" s="400" t="s">
        <v>300</v>
      </c>
      <c r="C26" s="401" t="s">
        <v>289</v>
      </c>
      <c r="D26" s="411">
        <f>D21*D25/100</f>
        <v>158.84</v>
      </c>
      <c r="E26" s="405"/>
      <c r="F26" s="412"/>
      <c r="G26" s="405"/>
      <c r="H26" s="406"/>
      <c r="I26" s="407"/>
    </row>
    <row r="27" spans="1:12">
      <c r="A27" s="399" t="s">
        <v>228</v>
      </c>
      <c r="B27" s="400" t="s">
        <v>301</v>
      </c>
      <c r="C27" s="401" t="s">
        <v>289</v>
      </c>
      <c r="D27" s="419">
        <f>+D26*12</f>
        <v>1906.08</v>
      </c>
      <c r="E27" s="420"/>
      <c r="F27" s="421"/>
      <c r="G27" s="420"/>
      <c r="H27" s="422"/>
      <c r="I27" s="407"/>
    </row>
    <row r="28" spans="1:12">
      <c r="A28" s="399" t="s">
        <v>281</v>
      </c>
      <c r="B28" s="400" t="s">
        <v>302</v>
      </c>
      <c r="C28" s="401" t="s">
        <v>289</v>
      </c>
      <c r="D28" s="414">
        <f>LOOKUP(A5,'Banco Dados Máquinas'!$A$3:$A$25,'Banco Dados Máquinas'!$E$3:$E$25)</f>
        <v>13305.6</v>
      </c>
      <c r="E28" s="423"/>
      <c r="F28" s="424"/>
      <c r="G28" s="420"/>
      <c r="H28" s="422"/>
      <c r="I28" s="407"/>
    </row>
    <row r="29" spans="1:12" ht="16.5" thickBot="1">
      <c r="A29" s="399"/>
      <c r="B29" s="425" t="s">
        <v>303</v>
      </c>
      <c r="C29" s="426" t="s">
        <v>304</v>
      </c>
      <c r="D29" s="427">
        <f>IF(D27=0,0,D28/D27)*12</f>
        <v>83.767313019390599</v>
      </c>
      <c r="E29" s="428"/>
      <c r="F29" s="429"/>
      <c r="G29" s="428"/>
      <c r="H29" s="430"/>
      <c r="I29" s="431"/>
    </row>
    <row r="30" spans="1:12" ht="16.5" thickBot="1">
      <c r="A30" s="432"/>
      <c r="B30" s="386"/>
      <c r="C30" s="387"/>
      <c r="D30" s="387"/>
      <c r="E30" s="388"/>
      <c r="F30" s="388"/>
      <c r="G30" s="388"/>
      <c r="H30" s="433"/>
      <c r="I30" s="390"/>
    </row>
    <row r="31" spans="1:12" ht="16.5" thickTop="1">
      <c r="A31" s="399" t="s">
        <v>305</v>
      </c>
      <c r="B31" s="434" t="s">
        <v>306</v>
      </c>
      <c r="C31" s="435" t="s">
        <v>307</v>
      </c>
      <c r="D31" s="436" t="s">
        <v>308</v>
      </c>
      <c r="E31" s="437">
        <f>IF(D31="leve",' Banco de Dados'!C103,IF(D31="pesado",' Banco de Dados'!C100,IF(D31="Mistura",' Banco de Dados'!C104,0)))</f>
        <v>2.95</v>
      </c>
      <c r="F31" s="438"/>
      <c r="G31" s="439"/>
      <c r="H31" s="440"/>
      <c r="I31" s="398"/>
      <c r="L31" s="441" t="s">
        <v>309</v>
      </c>
    </row>
    <row r="32" spans="1:12">
      <c r="A32" s="399" t="s">
        <v>228</v>
      </c>
      <c r="B32" s="442" t="s">
        <v>310</v>
      </c>
      <c r="C32" s="443" t="s">
        <v>311</v>
      </c>
      <c r="D32" s="419">
        <f>LOOKUP(A5,'Banco Dados Máquinas'!$A$3:$A$25,'Banco Dados Máquinas'!$N$3:$N$25)</f>
        <v>6.25</v>
      </c>
      <c r="E32" s="420">
        <f>+D32*D27*E31</f>
        <v>35143.35</v>
      </c>
      <c r="F32" s="421">
        <f>E32/12</f>
        <v>2928.6124999999997</v>
      </c>
      <c r="G32" s="420">
        <f>IF($D$27=0,0,E32/$D$27)</f>
        <v>18.4375</v>
      </c>
      <c r="H32" s="422"/>
      <c r="I32" s="444"/>
      <c r="J32" s="445"/>
      <c r="K32" s="441"/>
    </row>
    <row r="33" spans="1:11">
      <c r="A33" s="399" t="s">
        <v>299</v>
      </c>
      <c r="B33" s="446" t="s">
        <v>312</v>
      </c>
      <c r="C33" s="443" t="s">
        <v>10</v>
      </c>
      <c r="D33" s="447">
        <f>LOOKUP(A5,'Banco Dados Máquinas'!$A$3:$A$25,'Banco Dados Máquinas'!$O$3:$O$25)</f>
        <v>0.2</v>
      </c>
      <c r="E33" s="420">
        <f>+E32*D33</f>
        <v>7028.67</v>
      </c>
      <c r="F33" s="421">
        <f>E33/12</f>
        <v>585.72249999999997</v>
      </c>
      <c r="G33" s="420">
        <f>IF($D$27=0,0,E33/$D$27)</f>
        <v>3.6875</v>
      </c>
      <c r="H33" s="422"/>
      <c r="I33" s="418"/>
    </row>
    <row r="34" spans="1:11">
      <c r="A34" s="399" t="s">
        <v>313</v>
      </c>
      <c r="B34" s="442" t="s">
        <v>314</v>
      </c>
      <c r="C34" s="443" t="s">
        <v>10</v>
      </c>
      <c r="D34" s="420"/>
      <c r="E34" s="420">
        <f>+(E32+E33)*D34/100</f>
        <v>0</v>
      </c>
      <c r="F34" s="421"/>
      <c r="G34" s="420">
        <f>IF($D$27=0,0,E34/$D$27)</f>
        <v>0</v>
      </c>
      <c r="H34" s="422"/>
      <c r="I34" s="418"/>
    </row>
    <row r="35" spans="1:11">
      <c r="A35" s="399" t="s">
        <v>277</v>
      </c>
      <c r="B35" s="442" t="s">
        <v>315</v>
      </c>
      <c r="C35" s="443" t="s">
        <v>316</v>
      </c>
      <c r="D35" s="419">
        <f>LOOKUP(A5,'Banco Dados Máquinas'!$A$3:$A$25,'Banco Dados Máquinas'!$J$3:$J$25)</f>
        <v>10</v>
      </c>
      <c r="E35" s="420">
        <f>LOOKUP(A5,'Banco Dados Máquinas'!$A$3:$A$25,'Banco Dados Máquinas'!$L$3:$L$25)</f>
        <v>800</v>
      </c>
      <c r="F35" s="421"/>
      <c r="G35" s="420"/>
      <c r="H35" s="422"/>
      <c r="I35" s="407"/>
    </row>
    <row r="36" spans="1:11">
      <c r="A36" s="399" t="s">
        <v>290</v>
      </c>
      <c r="B36" s="446" t="s">
        <v>317</v>
      </c>
      <c r="C36" s="401" t="s">
        <v>287</v>
      </c>
      <c r="D36" s="419">
        <f>LOOKUP(A5,'Banco Dados Máquinas'!$A$3:$A$25,'Banco Dados Máquinas'!$K$3:$K$25)</f>
        <v>10</v>
      </c>
      <c r="E36" s="420">
        <f>+E35*D36</f>
        <v>8000</v>
      </c>
      <c r="F36" s="421">
        <f>E36/12</f>
        <v>666.66666666666663</v>
      </c>
      <c r="G36" s="420">
        <f>IF($D$27=0,0,E36/$D$27)</f>
        <v>4.1970956098379926</v>
      </c>
      <c r="H36" s="422"/>
      <c r="I36" s="407"/>
      <c r="K36" s="448"/>
    </row>
    <row r="37" spans="1:11">
      <c r="A37" s="399" t="s">
        <v>299</v>
      </c>
      <c r="B37" s="446" t="s">
        <v>318</v>
      </c>
      <c r="C37" s="443" t="s">
        <v>319</v>
      </c>
      <c r="D37" s="449">
        <f>(E8+E9+E10+E11)-(E35*D35)</f>
        <v>304000</v>
      </c>
      <c r="E37" s="420">
        <f>D37/D14</f>
        <v>43549.206349206339</v>
      </c>
      <c r="F37" s="421">
        <f>E37/12</f>
        <v>3629.1005291005281</v>
      </c>
      <c r="G37" s="420">
        <f>IF($D$27=0,0,E37/$D$27)</f>
        <v>22.847522847522843</v>
      </c>
      <c r="H37" s="422"/>
      <c r="I37" s="450"/>
      <c r="K37" s="448"/>
    </row>
    <row r="38" spans="1:11" s="452" customFormat="1">
      <c r="A38" s="399" t="s">
        <v>320</v>
      </c>
      <c r="B38" s="442" t="s">
        <v>321</v>
      </c>
      <c r="C38" s="443" t="s">
        <v>10</v>
      </c>
      <c r="D38" s="419">
        <f>LOOKUP(A5,'Banco Dados Máquinas'!$A$3:$A$25,'Banco Dados Máquinas'!$M$3:$M$25)</f>
        <v>50</v>
      </c>
      <c r="E38" s="420">
        <f>E37*D38/100</f>
        <v>21774.603174603173</v>
      </c>
      <c r="F38" s="421">
        <f>E38/12</f>
        <v>1814.5502645502645</v>
      </c>
      <c r="G38" s="420">
        <f>IF($D$27=0,0,E38/$D$27)</f>
        <v>11.423761423761423</v>
      </c>
      <c r="H38" s="422"/>
      <c r="I38" s="451"/>
      <c r="K38" s="180"/>
    </row>
    <row r="39" spans="1:11">
      <c r="A39" s="399" t="s">
        <v>322</v>
      </c>
      <c r="B39" s="442" t="s">
        <v>323</v>
      </c>
      <c r="C39" s="443"/>
      <c r="D39" s="420"/>
      <c r="E39" s="420"/>
      <c r="F39" s="421"/>
      <c r="G39" s="420">
        <f>IF($D$27=0,0,E39/$D$27)</f>
        <v>0</v>
      </c>
      <c r="H39" s="422"/>
      <c r="I39" s="451"/>
      <c r="K39" s="448"/>
    </row>
    <row r="40" spans="1:11" ht="16.5" thickBot="1">
      <c r="A40" s="399" t="s">
        <v>285</v>
      </c>
      <c r="B40" s="453" t="s">
        <v>324</v>
      </c>
      <c r="C40" s="454" t="s">
        <v>282</v>
      </c>
      <c r="D40" s="455"/>
      <c r="E40" s="456">
        <f>+E32+E33+E34+E36+E37+E38+E39</f>
        <v>115495.82952380952</v>
      </c>
      <c r="F40" s="457">
        <f>E40/12</f>
        <v>9624.6524603174603</v>
      </c>
      <c r="G40" s="456">
        <f>IF($D$27=0,0,E40/$D$27)</f>
        <v>60.59337988112226</v>
      </c>
      <c r="H40" s="458"/>
      <c r="I40" s="459"/>
      <c r="K40" s="448"/>
    </row>
    <row r="41" spans="1:11" ht="14.25" thickTop="1" thickBot="1">
      <c r="A41" s="460"/>
      <c r="B41" s="461"/>
      <c r="C41" s="461"/>
      <c r="D41" s="461"/>
      <c r="E41" s="462"/>
      <c r="F41" s="462"/>
      <c r="G41" s="462"/>
      <c r="H41" s="461"/>
      <c r="I41" s="463"/>
      <c r="K41" s="448"/>
    </row>
    <row r="42" spans="1:11">
      <c r="A42" s="464" t="s">
        <v>293</v>
      </c>
      <c r="B42" s="465"/>
      <c r="C42" s="466"/>
      <c r="D42" s="467"/>
      <c r="E42" s="468"/>
      <c r="F42" s="469"/>
      <c r="G42" s="468"/>
      <c r="H42" s="470"/>
      <c r="I42" s="471"/>
      <c r="K42" s="448"/>
    </row>
    <row r="43" spans="1:11" ht="18">
      <c r="A43" s="472" t="s">
        <v>290</v>
      </c>
      <c r="B43" s="473" t="s">
        <v>325</v>
      </c>
      <c r="C43" s="474" t="s">
        <v>282</v>
      </c>
      <c r="D43" s="475"/>
      <c r="E43" s="476">
        <f>E40+E15</f>
        <v>176212.02</v>
      </c>
      <c r="F43" s="476">
        <f>E43/12</f>
        <v>14684.334999999999</v>
      </c>
      <c r="G43" s="477">
        <f>IF($D$27=0,0,E43/$D$27)</f>
        <v>92.447336942835562</v>
      </c>
      <c r="H43" s="478"/>
      <c r="I43" s="479"/>
      <c r="K43" s="448"/>
    </row>
    <row r="44" spans="1:11">
      <c r="A44" s="472" t="s">
        <v>326</v>
      </c>
      <c r="B44" s="480" t="s">
        <v>327</v>
      </c>
      <c r="C44" s="481" t="s">
        <v>328</v>
      </c>
      <c r="D44" s="482"/>
      <c r="E44" s="483"/>
      <c r="F44" s="484"/>
      <c r="G44" s="483"/>
      <c r="H44" s="485"/>
      <c r="I44" s="486"/>
      <c r="K44" s="448"/>
    </row>
    <row r="45" spans="1:11">
      <c r="A45" s="472" t="s">
        <v>313</v>
      </c>
      <c r="B45" s="487" t="s">
        <v>329</v>
      </c>
      <c r="C45" s="488"/>
      <c r="D45" s="482"/>
      <c r="E45" s="483"/>
      <c r="F45" s="484">
        <f>+F43-F32</f>
        <v>11755.7225</v>
      </c>
      <c r="G45" s="489"/>
      <c r="H45" s="490"/>
      <c r="I45" s="486"/>
      <c r="K45" s="448"/>
    </row>
    <row r="46" spans="1:11">
      <c r="A46" s="472" t="s">
        <v>305</v>
      </c>
      <c r="B46" s="491"/>
      <c r="C46" s="492"/>
      <c r="D46" s="489"/>
      <c r="E46" s="489"/>
      <c r="F46" s="493"/>
      <c r="G46" s="489"/>
      <c r="H46" s="490"/>
      <c r="I46" s="494"/>
      <c r="K46" s="448"/>
    </row>
    <row r="47" spans="1:11" ht="16.5" thickBot="1">
      <c r="A47" s="495" t="s">
        <v>285</v>
      </c>
      <c r="B47" s="496"/>
      <c r="C47" s="497"/>
      <c r="D47" s="498"/>
      <c r="E47" s="499"/>
      <c r="F47" s="500"/>
      <c r="G47" s="501"/>
      <c r="H47" s="502"/>
      <c r="I47" s="503"/>
      <c r="K47" s="448"/>
    </row>
    <row r="48" spans="1:11" ht="13.5" thickBot="1">
      <c r="A48" s="504"/>
      <c r="B48" s="504"/>
      <c r="C48" s="504"/>
      <c r="D48" s="504"/>
      <c r="E48" s="505"/>
      <c r="F48" s="505"/>
      <c r="G48" s="505"/>
      <c r="H48" s="504"/>
      <c r="I48" s="504"/>
      <c r="K48" s="448"/>
    </row>
    <row r="49" spans="1:9" ht="15">
      <c r="A49" s="769" t="s">
        <v>330</v>
      </c>
      <c r="B49" s="506" t="s">
        <v>331</v>
      </c>
      <c r="C49" s="507" t="s">
        <v>10</v>
      </c>
      <c r="D49" s="508">
        <f>' Banco de Dados'!C89</f>
        <v>7.0000000000000007E-2</v>
      </c>
      <c r="E49" s="509">
        <f>D49*E63</f>
        <v>16651.602948323343</v>
      </c>
      <c r="F49" s="510"/>
      <c r="G49" s="511">
        <f>IF($D$27=0,0,E49/$D$27)</f>
        <v>8.7360462038966595</v>
      </c>
      <c r="H49" s="512">
        <f>IF($G$64=0,0,G49/$G$64)</f>
        <v>7.0000000000000021E-2</v>
      </c>
      <c r="I49" s="513"/>
    </row>
    <row r="50" spans="1:9" ht="15">
      <c r="A50" s="769"/>
      <c r="B50" s="514" t="s">
        <v>332</v>
      </c>
      <c r="C50" s="515" t="s">
        <v>10</v>
      </c>
      <c r="D50" s="516">
        <f>' Banco de Dados'!C90</f>
        <v>6.0999999999999999E-2</v>
      </c>
      <c r="E50" s="517">
        <f>D50*E63</f>
        <v>14510.682569253197</v>
      </c>
      <c r="F50" s="518"/>
      <c r="G50" s="519">
        <f>IF($D$27=0,0,E50/$D$27)</f>
        <v>7.6128402633956584</v>
      </c>
      <c r="H50" s="512">
        <f>IF($G$64=0,0,G50/$G$64)</f>
        <v>6.0999999999999999E-2</v>
      </c>
      <c r="I50" s="407"/>
    </row>
    <row r="51" spans="1:9">
      <c r="A51" s="769"/>
      <c r="B51" s="520" t="s">
        <v>333</v>
      </c>
      <c r="C51" s="521" t="s">
        <v>282</v>
      </c>
      <c r="D51" s="522"/>
      <c r="E51" s="523">
        <f>E43+E49+E50</f>
        <v>207374.30551757652</v>
      </c>
      <c r="F51" s="523"/>
      <c r="G51" s="523">
        <f>IF($D$27=0,0,E51/$D$27)</f>
        <v>108.79622341012787</v>
      </c>
      <c r="H51" s="524"/>
      <c r="I51" s="525"/>
    </row>
    <row r="52" spans="1:9" ht="15">
      <c r="A52" s="769"/>
      <c r="B52" s="526" t="s">
        <v>334</v>
      </c>
      <c r="C52" s="527"/>
      <c r="D52" s="528"/>
      <c r="E52" s="519"/>
      <c r="F52" s="529"/>
      <c r="G52" s="517"/>
      <c r="H52" s="530"/>
      <c r="I52" s="407"/>
    </row>
    <row r="53" spans="1:9" ht="15">
      <c r="A53" s="769"/>
      <c r="B53" s="514" t="s">
        <v>335</v>
      </c>
      <c r="C53" s="527"/>
      <c r="D53" s="528"/>
      <c r="E53" s="519"/>
      <c r="F53" s="529"/>
      <c r="G53" s="517"/>
      <c r="H53" s="530"/>
      <c r="I53" s="407"/>
    </row>
    <row r="54" spans="1:9" ht="15">
      <c r="A54" s="769"/>
      <c r="B54" s="514" t="s">
        <v>336</v>
      </c>
      <c r="C54" s="515" t="s">
        <v>10</v>
      </c>
      <c r="D54" s="516">
        <f>' Banco de Dados'!C92</f>
        <v>0.09</v>
      </c>
      <c r="E54" s="531">
        <f>IF(D54=0,0,+E50*D54)</f>
        <v>1305.9614312327876</v>
      </c>
      <c r="F54" s="529"/>
      <c r="G54" s="532">
        <f>IF(E54=0,0,E54/$D$27)</f>
        <v>0.68515562370560923</v>
      </c>
      <c r="H54" s="512">
        <f t="shared" ref="H54:H61" si="0">IF($G$64=0,0,G54/$G$64)</f>
        <v>5.4899999999999992E-3</v>
      </c>
      <c r="I54" s="407"/>
    </row>
    <row r="55" spans="1:9" ht="15">
      <c r="A55" s="769"/>
      <c r="B55" s="514" t="s">
        <v>337</v>
      </c>
      <c r="C55" s="515" t="s">
        <v>10</v>
      </c>
      <c r="D55" s="516">
        <f>' Banco de Dados'!C91</f>
        <v>0.25</v>
      </c>
      <c r="E55" s="532">
        <f>IF(D55=0,0,+E50*D55)</f>
        <v>3627.6706423132991</v>
      </c>
      <c r="F55" s="529"/>
      <c r="G55" s="532">
        <f>IF(E55=0,0,E55/$D$27)</f>
        <v>1.9032100658489146</v>
      </c>
      <c r="H55" s="512">
        <f t="shared" si="0"/>
        <v>1.525E-2</v>
      </c>
      <c r="I55" s="407"/>
    </row>
    <row r="56" spans="1:9">
      <c r="A56" s="769"/>
      <c r="B56" s="533" t="s">
        <v>108</v>
      </c>
      <c r="C56" s="534" t="s">
        <v>10</v>
      </c>
      <c r="D56" s="535">
        <f>SUM(D54:D55)</f>
        <v>0.33999999999999997</v>
      </c>
      <c r="E56" s="536">
        <f>IF(D56=0,0,+E50*D56)</f>
        <v>4933.6320735460868</v>
      </c>
      <c r="F56" s="523"/>
      <c r="G56" s="536">
        <f>IF(E56=0,0,E56/$D$27)</f>
        <v>2.5883656895545237</v>
      </c>
      <c r="H56" s="537">
        <f t="shared" si="0"/>
        <v>2.0739999999999998E-2</v>
      </c>
      <c r="I56" s="538"/>
    </row>
    <row r="57" spans="1:9" ht="15">
      <c r="A57" s="769"/>
      <c r="B57" s="514" t="s">
        <v>338</v>
      </c>
      <c r="C57" s="527"/>
      <c r="D57" s="539"/>
      <c r="E57" s="519"/>
      <c r="F57" s="529"/>
      <c r="G57" s="517"/>
      <c r="H57" s="530"/>
      <c r="I57" s="407"/>
    </row>
    <row r="58" spans="1:9" ht="14.25">
      <c r="A58" s="769"/>
      <c r="B58" s="514" t="s">
        <v>339</v>
      </c>
      <c r="C58" s="515" t="s">
        <v>10</v>
      </c>
      <c r="D58" s="516">
        <f>' Banco de Dados'!C94</f>
        <v>4.6699999999999998E-2</v>
      </c>
      <c r="E58" s="540">
        <f>((+$E$56+$E$51)/(1-$D$61))*D58</f>
        <v>11108.997966952858</v>
      </c>
      <c r="F58" s="541"/>
      <c r="G58" s="532">
        <f>IF(E58=0,0,E58/$D$27)</f>
        <v>5.8281908245996279</v>
      </c>
      <c r="H58" s="512">
        <f t="shared" si="0"/>
        <v>4.6700000000000005E-2</v>
      </c>
      <c r="I58" s="407"/>
    </row>
    <row r="59" spans="1:9" ht="14.25">
      <c r="A59" s="769"/>
      <c r="B59" s="514" t="s">
        <v>340</v>
      </c>
      <c r="C59" s="515" t="s">
        <v>10</v>
      </c>
      <c r="D59" s="516">
        <f>' Banco de Dados'!C93</f>
        <v>1.0800000000000001E-2</v>
      </c>
      <c r="E59" s="540">
        <f>((+$E$56+$E$51)/(1-$D$61))*D59</f>
        <v>2569.1044548841733</v>
      </c>
      <c r="F59" s="541"/>
      <c r="G59" s="532">
        <f>IF(E59=0,0,E59/$D$27)</f>
        <v>1.347847128601199</v>
      </c>
      <c r="H59" s="512">
        <f t="shared" si="0"/>
        <v>1.0800000000000004E-2</v>
      </c>
      <c r="I59" s="407"/>
    </row>
    <row r="60" spans="1:9" ht="14.25">
      <c r="A60" s="769"/>
      <c r="B60" s="514" t="s">
        <v>341</v>
      </c>
      <c r="C60" s="515" t="s">
        <v>10</v>
      </c>
      <c r="D60" s="516">
        <f>' Banco de Dados'!C95</f>
        <v>0.05</v>
      </c>
      <c r="E60" s="540">
        <f>((+$E$56+$E$51)/(1-$D$61))*D60</f>
        <v>11894.002105945247</v>
      </c>
      <c r="F60" s="541"/>
      <c r="G60" s="532">
        <f>IF(E60=0,0,E60/$D$27)</f>
        <v>6.2400330027833286</v>
      </c>
      <c r="H60" s="512">
        <f t="shared" si="0"/>
        <v>5.000000000000001E-2</v>
      </c>
      <c r="I60" s="407"/>
    </row>
    <row r="61" spans="1:9">
      <c r="A61" s="769"/>
      <c r="B61" s="533" t="s">
        <v>108</v>
      </c>
      <c r="C61" s="534" t="s">
        <v>10</v>
      </c>
      <c r="D61" s="535">
        <f>SUM(D58:D60)</f>
        <v>0.1075</v>
      </c>
      <c r="E61" s="542">
        <f>SUM(E58:E60)</f>
        <v>25572.104527782278</v>
      </c>
      <c r="F61" s="523"/>
      <c r="G61" s="536">
        <f>SUM(G58:G60)</f>
        <v>13.416070955984155</v>
      </c>
      <c r="H61" s="537">
        <f t="shared" si="0"/>
        <v>0.10750000000000001</v>
      </c>
      <c r="I61" s="538"/>
    </row>
    <row r="62" spans="1:9" ht="15">
      <c r="A62" s="769"/>
      <c r="B62" s="514"/>
      <c r="C62" s="543"/>
      <c r="D62" s="544"/>
      <c r="E62" s="545"/>
      <c r="F62" s="546"/>
      <c r="G62" s="532"/>
      <c r="H62" s="547"/>
      <c r="I62" s="407"/>
    </row>
    <row r="63" spans="1:9">
      <c r="A63" s="769"/>
      <c r="B63" s="520" t="s">
        <v>342</v>
      </c>
      <c r="C63" s="521" t="s">
        <v>319</v>
      </c>
      <c r="D63" s="548"/>
      <c r="E63" s="536">
        <f>+E43/(1-(' Banco de Dados'!C89+' Banco de Dados'!C90+' Banco de Dados'!C91*' Banco de Dados'!C90+' Banco de Dados'!C92*' Banco de Dados'!C90+' Banco de Dados'!C93+' Banco de Dados'!C94+' Banco de Dados'!C95))</f>
        <v>237880.04211890488</v>
      </c>
      <c r="F63" s="536">
        <f>E63/12</f>
        <v>19823.336843242072</v>
      </c>
      <c r="G63" s="536"/>
      <c r="H63" s="549"/>
      <c r="I63" s="525"/>
    </row>
    <row r="64" spans="1:9" ht="15">
      <c r="A64" s="769"/>
      <c r="B64" s="526" t="s">
        <v>343</v>
      </c>
      <c r="C64" s="550" t="s">
        <v>344</v>
      </c>
      <c r="D64" s="551">
        <f>D27</f>
        <v>1906.08</v>
      </c>
      <c r="E64" s="545"/>
      <c r="F64" s="546"/>
      <c r="G64" s="545">
        <f>IF($D$27=0,0,E63/$D$27)</f>
        <v>124.80066005566654</v>
      </c>
      <c r="H64" s="552"/>
      <c r="I64" s="553"/>
    </row>
    <row r="65" spans="1:9" ht="15">
      <c r="A65" s="769"/>
      <c r="B65" s="526" t="s">
        <v>345</v>
      </c>
      <c r="C65" s="550" t="s">
        <v>346</v>
      </c>
      <c r="D65" s="551">
        <f>D22</f>
        <v>2112</v>
      </c>
      <c r="E65" s="545"/>
      <c r="F65" s="546"/>
      <c r="G65" s="545">
        <f>IF(E63=0,0,E63/$D$22)</f>
        <v>112.63259570023905</v>
      </c>
      <c r="H65" s="554"/>
      <c r="I65" s="407"/>
    </row>
    <row r="66" spans="1:9" thickBot="1">
      <c r="A66" s="770"/>
      <c r="B66" s="555" t="s">
        <v>347</v>
      </c>
      <c r="C66" s="556" t="s">
        <v>328</v>
      </c>
      <c r="D66" s="557">
        <v>1</v>
      </c>
      <c r="E66" s="558"/>
      <c r="F66" s="559"/>
      <c r="G66" s="558"/>
      <c r="H66" s="560"/>
      <c r="I66" s="561"/>
    </row>
  </sheetData>
  <mergeCells count="4">
    <mergeCell ref="C1:I4"/>
    <mergeCell ref="C5:I5"/>
    <mergeCell ref="A49:A66"/>
    <mergeCell ref="A8:A15"/>
  </mergeCells>
  <pageMargins left="0.25" right="0.25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25</vt:i4>
      </vt:variant>
    </vt:vector>
  </HeadingPairs>
  <TitlesOfParts>
    <vt:vector size="52" baseType="lpstr">
      <vt:lpstr> Encargos ADM - Sugerido</vt:lpstr>
      <vt:lpstr>Encargos Operacional - Sugerido</vt:lpstr>
      <vt:lpstr>Banco Dados Máquinas</vt:lpstr>
      <vt:lpstr> EPI - EPC - Ferramentas</vt:lpstr>
      <vt:lpstr> Banco de Dados</vt:lpstr>
      <vt:lpstr>Planilha Básica - Lixo</vt:lpstr>
      <vt:lpstr>1.0 - Transporte</vt:lpstr>
      <vt:lpstr>1.0 - Aterro (Sanitario)</vt:lpstr>
      <vt:lpstr>1.01</vt:lpstr>
      <vt:lpstr>1.02</vt:lpstr>
      <vt:lpstr>1.02.1</vt:lpstr>
      <vt:lpstr>1.03</vt:lpstr>
      <vt:lpstr>1.04</vt:lpstr>
      <vt:lpstr>1.04.1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1.14</vt:lpstr>
      <vt:lpstr>1.13</vt:lpstr>
      <vt:lpstr>1.15</vt:lpstr>
      <vt:lpstr>1.16</vt:lpstr>
      <vt:lpstr>1.17</vt:lpstr>
      <vt:lpstr>' Banco de Dados'!Area_de_impressao</vt:lpstr>
      <vt:lpstr>'1.0 - Aterro (Sanitario)'!Area_de_impressao</vt:lpstr>
      <vt:lpstr>'1.0 - Transporte'!Area_de_impressao</vt:lpstr>
      <vt:lpstr>'1.01'!Area_de_impressao</vt:lpstr>
      <vt:lpstr>'1.02'!Area_de_impressao</vt:lpstr>
      <vt:lpstr>'1.02.1'!Area_de_impressao</vt:lpstr>
      <vt:lpstr>'1.03'!Area_de_impressao</vt:lpstr>
      <vt:lpstr>'1.04'!Area_de_impressao</vt:lpstr>
      <vt:lpstr>'1.04.1'!Area_de_impressao</vt:lpstr>
      <vt:lpstr>'1.05'!Area_de_impressao</vt:lpstr>
      <vt:lpstr>'1.06'!Area_de_impressao</vt:lpstr>
      <vt:lpstr>'1.07'!Area_de_impressao</vt:lpstr>
      <vt:lpstr>'1.08'!Area_de_impressao</vt:lpstr>
      <vt:lpstr>'1.09'!Area_de_impressao</vt:lpstr>
      <vt:lpstr>'1.10'!Area_de_impressao</vt:lpstr>
      <vt:lpstr>'1.11'!Area_de_impressao</vt:lpstr>
      <vt:lpstr>'1.12'!Area_de_impressao</vt:lpstr>
      <vt:lpstr>'1.13'!Area_de_impressao</vt:lpstr>
      <vt:lpstr>'1.14'!Area_de_impressao</vt:lpstr>
      <vt:lpstr>'1.15'!Area_de_impressao</vt:lpstr>
      <vt:lpstr>'1.16'!Area_de_impressao</vt:lpstr>
      <vt:lpstr>'1.17'!Area_de_impressao</vt:lpstr>
      <vt:lpstr>'Banco Dados Máquinas'!Area_de_impressao</vt:lpstr>
      <vt:lpstr>'Planilha Básica - Lixo'!Area_de_impressao</vt:lpstr>
      <vt:lpstr>'Banco Dados Máquinas'!Titulos_de_impressao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Wesley Tavares da Costa</cp:lastModifiedBy>
  <cp:lastPrinted>2016-08-31T17:35:55Z</cp:lastPrinted>
  <dcterms:created xsi:type="dcterms:W3CDTF">1999-03-01T20:19:39Z</dcterms:created>
  <dcterms:modified xsi:type="dcterms:W3CDTF">2016-08-31T17:37:42Z</dcterms:modified>
</cp:coreProperties>
</file>