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PMSM provisório\CONTRATAÇÃO\OBRAS\Limpeza Pública\Licitatórios\Limpeza Pública - TRANSP. e DEST. - DESOBSTRUÇÃO BUEIROS - andamento\"/>
    </mc:Choice>
  </mc:AlternateContent>
  <bookViews>
    <workbookView xWindow="-150" yWindow="-60" windowWidth="17490" windowHeight="5220" tabRatio="929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 - Transporte" sheetId="1383" r:id="rId7"/>
    <sheet name="1.0 - Aterro (Sanitario)" sheetId="1416" r:id="rId8"/>
    <sheet name="1.01" sheetId="1358" r:id="rId9"/>
    <sheet name="1.02" sheetId="1359" r:id="rId10"/>
    <sheet name="1.02.1" sheetId="1410" r:id="rId11"/>
    <sheet name="1.03" sheetId="1360" r:id="rId12"/>
    <sheet name="1.04" sheetId="1361" r:id="rId13"/>
    <sheet name="1.04.1" sheetId="1415" r:id="rId14"/>
    <sheet name="1.05" sheetId="1362" r:id="rId15"/>
    <sheet name="1.06" sheetId="1363" r:id="rId16"/>
    <sheet name="1.07" sheetId="1364" r:id="rId17"/>
    <sheet name="1.08" sheetId="1365" r:id="rId18"/>
    <sheet name="1.09" sheetId="1366" r:id="rId19"/>
    <sheet name="1.10" sheetId="1367" r:id="rId20"/>
    <sheet name="1.11" sheetId="1404" r:id="rId21"/>
    <sheet name="1.12" sheetId="1405" r:id="rId22"/>
    <sheet name="1.14" sheetId="1407" r:id="rId23"/>
    <sheet name="1.13" sheetId="1406" r:id="rId24"/>
    <sheet name="1.15" sheetId="1408" r:id="rId25"/>
    <sheet name="1.16" sheetId="1418" r:id="rId26"/>
    <sheet name="1.17" sheetId="1419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DAT1" localSheetId="7">#REF!</definedName>
    <definedName name="______DAT1" localSheetId="6">#REF!</definedName>
    <definedName name="______DAT1" localSheetId="9">#REF!</definedName>
    <definedName name="______DAT1" localSheetId="10">#REF!</definedName>
    <definedName name="______DAT1" localSheetId="12">#REF!</definedName>
    <definedName name="______DAT1" localSheetId="13">#REF!</definedName>
    <definedName name="______DAT1" localSheetId="15">#REF!</definedName>
    <definedName name="______DAT1" localSheetId="17">#REF!</definedName>
    <definedName name="______DAT1" localSheetId="19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4">#REF!</definedName>
    <definedName name="______DAT1" localSheetId="25">#REF!</definedName>
    <definedName name="______DAT1" localSheetId="26">#REF!</definedName>
    <definedName name="______DAT10" localSheetId="7">#REF!</definedName>
    <definedName name="______DAT10" localSheetId="6">#REF!</definedName>
    <definedName name="______DAT10" localSheetId="9">#REF!</definedName>
    <definedName name="______DAT10" localSheetId="10">#REF!</definedName>
    <definedName name="______DAT10" localSheetId="12">#REF!</definedName>
    <definedName name="______DAT10" localSheetId="13">#REF!</definedName>
    <definedName name="______DAT10" localSheetId="15">#REF!</definedName>
    <definedName name="______DAT10" localSheetId="17">#REF!</definedName>
    <definedName name="______DAT10" localSheetId="19">#REF!</definedName>
    <definedName name="______DAT10" localSheetId="20">#REF!</definedName>
    <definedName name="______DAT10" localSheetId="21">#REF!</definedName>
    <definedName name="______DAT10" localSheetId="22">#REF!</definedName>
    <definedName name="______DAT10" localSheetId="24">#REF!</definedName>
    <definedName name="______DAT10" localSheetId="25">#REF!</definedName>
    <definedName name="______DAT10" localSheetId="26">#REF!</definedName>
    <definedName name="______DAT11" localSheetId="7">#REF!</definedName>
    <definedName name="______DAT11" localSheetId="6">#REF!</definedName>
    <definedName name="______DAT11" localSheetId="9">#REF!</definedName>
    <definedName name="______DAT11" localSheetId="10">#REF!</definedName>
    <definedName name="______DAT11" localSheetId="12">#REF!</definedName>
    <definedName name="______DAT11" localSheetId="13">#REF!</definedName>
    <definedName name="______DAT11" localSheetId="15">#REF!</definedName>
    <definedName name="______DAT11" localSheetId="17">#REF!</definedName>
    <definedName name="______DAT11" localSheetId="19">#REF!</definedName>
    <definedName name="______DAT11" localSheetId="20">#REF!</definedName>
    <definedName name="______DAT11" localSheetId="21">#REF!</definedName>
    <definedName name="______DAT11" localSheetId="22">#REF!</definedName>
    <definedName name="______DAT11" localSheetId="24">#REF!</definedName>
    <definedName name="______DAT11" localSheetId="25">#REF!</definedName>
    <definedName name="______DAT11" localSheetId="26">#REF!</definedName>
    <definedName name="______DAT12" localSheetId="7">#REF!</definedName>
    <definedName name="______DAT12" localSheetId="6">#REF!</definedName>
    <definedName name="______DAT12" localSheetId="9">#REF!</definedName>
    <definedName name="______DAT12" localSheetId="10">#REF!</definedName>
    <definedName name="______DAT12" localSheetId="12">#REF!</definedName>
    <definedName name="______DAT12" localSheetId="13">#REF!</definedName>
    <definedName name="______DAT12" localSheetId="15">#REF!</definedName>
    <definedName name="______DAT12" localSheetId="17">#REF!</definedName>
    <definedName name="______DAT12" localSheetId="19">#REF!</definedName>
    <definedName name="______DAT12" localSheetId="20">#REF!</definedName>
    <definedName name="______DAT12" localSheetId="21">#REF!</definedName>
    <definedName name="______DAT12" localSheetId="22">#REF!</definedName>
    <definedName name="______DAT12" localSheetId="24">#REF!</definedName>
    <definedName name="______DAT12" localSheetId="25">#REF!</definedName>
    <definedName name="______DAT12" localSheetId="26">#REF!</definedName>
    <definedName name="______DAT13" localSheetId="7">#REF!</definedName>
    <definedName name="______DAT13" localSheetId="6">#REF!</definedName>
    <definedName name="______DAT13" localSheetId="9">#REF!</definedName>
    <definedName name="______DAT13" localSheetId="10">#REF!</definedName>
    <definedName name="______DAT13" localSheetId="12">#REF!</definedName>
    <definedName name="______DAT13" localSheetId="13">#REF!</definedName>
    <definedName name="______DAT13" localSheetId="15">#REF!</definedName>
    <definedName name="______DAT13" localSheetId="17">#REF!</definedName>
    <definedName name="______DAT13" localSheetId="19">#REF!</definedName>
    <definedName name="______DAT13" localSheetId="20">#REF!</definedName>
    <definedName name="______DAT13" localSheetId="21">#REF!</definedName>
    <definedName name="______DAT13" localSheetId="22">#REF!</definedName>
    <definedName name="______DAT13" localSheetId="24">#REF!</definedName>
    <definedName name="______DAT13" localSheetId="25">#REF!</definedName>
    <definedName name="______DAT13" localSheetId="26">#REF!</definedName>
    <definedName name="______DAT14" localSheetId="7">#REF!</definedName>
    <definedName name="______DAT14" localSheetId="6">#REF!</definedName>
    <definedName name="______DAT14" localSheetId="9">#REF!</definedName>
    <definedName name="______DAT14" localSheetId="10">#REF!</definedName>
    <definedName name="______DAT14" localSheetId="12">#REF!</definedName>
    <definedName name="______DAT14" localSheetId="13">#REF!</definedName>
    <definedName name="______DAT14" localSheetId="15">#REF!</definedName>
    <definedName name="______DAT14" localSheetId="17">#REF!</definedName>
    <definedName name="______DAT14" localSheetId="19">#REF!</definedName>
    <definedName name="______DAT14" localSheetId="20">#REF!</definedName>
    <definedName name="______DAT14" localSheetId="21">#REF!</definedName>
    <definedName name="______DAT14" localSheetId="22">#REF!</definedName>
    <definedName name="______DAT14" localSheetId="24">#REF!</definedName>
    <definedName name="______DAT14" localSheetId="25">#REF!</definedName>
    <definedName name="______DAT14" localSheetId="26">#REF!</definedName>
    <definedName name="______DAT15" localSheetId="7">#REF!</definedName>
    <definedName name="______DAT15" localSheetId="6">#REF!</definedName>
    <definedName name="______DAT15" localSheetId="9">#REF!</definedName>
    <definedName name="______DAT15" localSheetId="10">#REF!</definedName>
    <definedName name="______DAT15" localSheetId="12">#REF!</definedName>
    <definedName name="______DAT15" localSheetId="13">#REF!</definedName>
    <definedName name="______DAT15" localSheetId="15">#REF!</definedName>
    <definedName name="______DAT15" localSheetId="17">#REF!</definedName>
    <definedName name="______DAT15" localSheetId="19">#REF!</definedName>
    <definedName name="______DAT15" localSheetId="20">#REF!</definedName>
    <definedName name="______DAT15" localSheetId="21">#REF!</definedName>
    <definedName name="______DAT15" localSheetId="22">#REF!</definedName>
    <definedName name="______DAT15" localSheetId="24">#REF!</definedName>
    <definedName name="______DAT15" localSheetId="25">#REF!</definedName>
    <definedName name="______DAT15" localSheetId="26">#REF!</definedName>
    <definedName name="______DAT16" localSheetId="7">#REF!</definedName>
    <definedName name="______DAT16" localSheetId="6">#REF!</definedName>
    <definedName name="______DAT16" localSheetId="9">#REF!</definedName>
    <definedName name="______DAT16" localSheetId="10">#REF!</definedName>
    <definedName name="______DAT16" localSheetId="12">#REF!</definedName>
    <definedName name="______DAT16" localSheetId="13">#REF!</definedName>
    <definedName name="______DAT16" localSheetId="15">#REF!</definedName>
    <definedName name="______DAT16" localSheetId="17">#REF!</definedName>
    <definedName name="______DAT16" localSheetId="19">#REF!</definedName>
    <definedName name="______DAT16" localSheetId="20">#REF!</definedName>
    <definedName name="______DAT16" localSheetId="21">#REF!</definedName>
    <definedName name="______DAT16" localSheetId="22">#REF!</definedName>
    <definedName name="______DAT16" localSheetId="24">#REF!</definedName>
    <definedName name="______DAT16" localSheetId="25">#REF!</definedName>
    <definedName name="______DAT16" localSheetId="26">#REF!</definedName>
    <definedName name="______DAT17" localSheetId="7">#REF!</definedName>
    <definedName name="______DAT17" localSheetId="6">#REF!</definedName>
    <definedName name="______DAT17" localSheetId="9">#REF!</definedName>
    <definedName name="______DAT17" localSheetId="10">#REF!</definedName>
    <definedName name="______DAT17" localSheetId="12">#REF!</definedName>
    <definedName name="______DAT17" localSheetId="13">#REF!</definedName>
    <definedName name="______DAT17" localSheetId="15">#REF!</definedName>
    <definedName name="______DAT17" localSheetId="17">#REF!</definedName>
    <definedName name="______DAT17" localSheetId="19">#REF!</definedName>
    <definedName name="______DAT17" localSheetId="20">#REF!</definedName>
    <definedName name="______DAT17" localSheetId="21">#REF!</definedName>
    <definedName name="______DAT17" localSheetId="22">#REF!</definedName>
    <definedName name="______DAT17" localSheetId="24">#REF!</definedName>
    <definedName name="______DAT17" localSheetId="25">#REF!</definedName>
    <definedName name="______DAT17" localSheetId="26">#REF!</definedName>
    <definedName name="______DAT18" localSheetId="7">#REF!</definedName>
    <definedName name="______DAT18" localSheetId="6">#REF!</definedName>
    <definedName name="______DAT18" localSheetId="9">#REF!</definedName>
    <definedName name="______DAT18" localSheetId="10">#REF!</definedName>
    <definedName name="______DAT18" localSheetId="12">#REF!</definedName>
    <definedName name="______DAT18" localSheetId="13">#REF!</definedName>
    <definedName name="______DAT18" localSheetId="15">#REF!</definedName>
    <definedName name="______DAT18" localSheetId="17">#REF!</definedName>
    <definedName name="______DAT18" localSheetId="19">#REF!</definedName>
    <definedName name="______DAT18" localSheetId="20">#REF!</definedName>
    <definedName name="______DAT18" localSheetId="21">#REF!</definedName>
    <definedName name="______DAT18" localSheetId="22">#REF!</definedName>
    <definedName name="______DAT18" localSheetId="24">#REF!</definedName>
    <definedName name="______DAT18" localSheetId="25">#REF!</definedName>
    <definedName name="______DAT18" localSheetId="26">#REF!</definedName>
    <definedName name="______DAT19" localSheetId="7">#REF!</definedName>
    <definedName name="______DAT19" localSheetId="6">#REF!</definedName>
    <definedName name="______DAT19" localSheetId="9">#REF!</definedName>
    <definedName name="______DAT19" localSheetId="10">#REF!</definedName>
    <definedName name="______DAT19" localSheetId="12">#REF!</definedName>
    <definedName name="______DAT19" localSheetId="13">#REF!</definedName>
    <definedName name="______DAT19" localSheetId="15">#REF!</definedName>
    <definedName name="______DAT19" localSheetId="17">#REF!</definedName>
    <definedName name="______DAT19" localSheetId="19">#REF!</definedName>
    <definedName name="______DAT19" localSheetId="20">#REF!</definedName>
    <definedName name="______DAT19" localSheetId="21">#REF!</definedName>
    <definedName name="______DAT19" localSheetId="22">#REF!</definedName>
    <definedName name="______DAT19" localSheetId="24">#REF!</definedName>
    <definedName name="______DAT19" localSheetId="25">#REF!</definedName>
    <definedName name="______DAT19" localSheetId="26">#REF!</definedName>
    <definedName name="______DAT2" localSheetId="7">#REF!</definedName>
    <definedName name="______DAT2" localSheetId="6">#REF!</definedName>
    <definedName name="______DAT2" localSheetId="9">#REF!</definedName>
    <definedName name="______DAT2" localSheetId="10">#REF!</definedName>
    <definedName name="______DAT2" localSheetId="12">#REF!</definedName>
    <definedName name="______DAT2" localSheetId="13">#REF!</definedName>
    <definedName name="______DAT2" localSheetId="15">#REF!</definedName>
    <definedName name="______DAT2" localSheetId="17">#REF!</definedName>
    <definedName name="______DAT2" localSheetId="19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4">#REF!</definedName>
    <definedName name="______DAT2" localSheetId="25">#REF!</definedName>
    <definedName name="______DAT2" localSheetId="26">#REF!</definedName>
    <definedName name="______DAT20" localSheetId="7">#REF!</definedName>
    <definedName name="______DAT20" localSheetId="6">#REF!</definedName>
    <definedName name="______DAT20" localSheetId="9">#REF!</definedName>
    <definedName name="______DAT20" localSheetId="10">#REF!</definedName>
    <definedName name="______DAT20" localSheetId="12">#REF!</definedName>
    <definedName name="______DAT20" localSheetId="13">#REF!</definedName>
    <definedName name="______DAT20" localSheetId="15">#REF!</definedName>
    <definedName name="______DAT20" localSheetId="17">#REF!</definedName>
    <definedName name="______DAT20" localSheetId="19">#REF!</definedName>
    <definedName name="______DAT20" localSheetId="20">#REF!</definedName>
    <definedName name="______DAT20" localSheetId="21">#REF!</definedName>
    <definedName name="______DAT20" localSheetId="22">#REF!</definedName>
    <definedName name="______DAT20" localSheetId="24">#REF!</definedName>
    <definedName name="______DAT20" localSheetId="25">#REF!</definedName>
    <definedName name="______DAT20" localSheetId="26">#REF!</definedName>
    <definedName name="______DAT21" localSheetId="7">#REF!</definedName>
    <definedName name="______DAT21" localSheetId="6">#REF!</definedName>
    <definedName name="______DAT21" localSheetId="9">#REF!</definedName>
    <definedName name="______DAT21" localSheetId="10">#REF!</definedName>
    <definedName name="______DAT21" localSheetId="12">#REF!</definedName>
    <definedName name="______DAT21" localSheetId="13">#REF!</definedName>
    <definedName name="______DAT21" localSheetId="15">#REF!</definedName>
    <definedName name="______DAT21" localSheetId="17">#REF!</definedName>
    <definedName name="______DAT21" localSheetId="19">#REF!</definedName>
    <definedName name="______DAT21" localSheetId="20">#REF!</definedName>
    <definedName name="______DAT21" localSheetId="21">#REF!</definedName>
    <definedName name="______DAT21" localSheetId="22">#REF!</definedName>
    <definedName name="______DAT21" localSheetId="24">#REF!</definedName>
    <definedName name="______DAT21" localSheetId="25">#REF!</definedName>
    <definedName name="______DAT21" localSheetId="26">#REF!</definedName>
    <definedName name="______DAT3" localSheetId="7">#REF!</definedName>
    <definedName name="______DAT3" localSheetId="6">#REF!</definedName>
    <definedName name="______DAT3" localSheetId="9">#REF!</definedName>
    <definedName name="______DAT3" localSheetId="10">#REF!</definedName>
    <definedName name="______DAT3" localSheetId="12">#REF!</definedName>
    <definedName name="______DAT3" localSheetId="13">#REF!</definedName>
    <definedName name="______DAT3" localSheetId="15">#REF!</definedName>
    <definedName name="______DAT3" localSheetId="17">#REF!</definedName>
    <definedName name="______DAT3" localSheetId="19">#REF!</definedName>
    <definedName name="______DAT3" localSheetId="20">#REF!</definedName>
    <definedName name="______DAT3" localSheetId="21">#REF!</definedName>
    <definedName name="______DAT3" localSheetId="22">#REF!</definedName>
    <definedName name="______DAT3" localSheetId="24">#REF!</definedName>
    <definedName name="______DAT3" localSheetId="25">#REF!</definedName>
    <definedName name="______DAT3" localSheetId="26">#REF!</definedName>
    <definedName name="______DAT4" localSheetId="7">#REF!</definedName>
    <definedName name="______DAT4" localSheetId="6">#REF!</definedName>
    <definedName name="______DAT4" localSheetId="9">#REF!</definedName>
    <definedName name="______DAT4" localSheetId="10">#REF!</definedName>
    <definedName name="______DAT4" localSheetId="12">#REF!</definedName>
    <definedName name="______DAT4" localSheetId="13">#REF!</definedName>
    <definedName name="______DAT4" localSheetId="15">#REF!</definedName>
    <definedName name="______DAT4" localSheetId="17">#REF!</definedName>
    <definedName name="______DAT4" localSheetId="19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4">#REF!</definedName>
    <definedName name="______DAT4" localSheetId="25">#REF!</definedName>
    <definedName name="______DAT4" localSheetId="26">#REF!</definedName>
    <definedName name="______DAT5" localSheetId="7">#REF!</definedName>
    <definedName name="______DAT5" localSheetId="6">#REF!</definedName>
    <definedName name="______DAT5" localSheetId="9">#REF!</definedName>
    <definedName name="______DAT5" localSheetId="10">#REF!</definedName>
    <definedName name="______DAT5" localSheetId="12">#REF!</definedName>
    <definedName name="______DAT5" localSheetId="13">#REF!</definedName>
    <definedName name="______DAT5" localSheetId="15">#REF!</definedName>
    <definedName name="______DAT5" localSheetId="17">#REF!</definedName>
    <definedName name="______DAT5" localSheetId="19">#REF!</definedName>
    <definedName name="______DAT5" localSheetId="20">#REF!</definedName>
    <definedName name="______DAT5" localSheetId="21">#REF!</definedName>
    <definedName name="______DAT5" localSheetId="22">#REF!</definedName>
    <definedName name="______DAT5" localSheetId="24">#REF!</definedName>
    <definedName name="______DAT5" localSheetId="25">#REF!</definedName>
    <definedName name="______DAT5" localSheetId="26">#REF!</definedName>
    <definedName name="______DAT6" localSheetId="7">#REF!</definedName>
    <definedName name="______DAT6" localSheetId="6">#REF!</definedName>
    <definedName name="______DAT6" localSheetId="9">#REF!</definedName>
    <definedName name="______DAT6" localSheetId="10">#REF!</definedName>
    <definedName name="______DAT6" localSheetId="12">#REF!</definedName>
    <definedName name="______DAT6" localSheetId="13">#REF!</definedName>
    <definedName name="______DAT6" localSheetId="15">#REF!</definedName>
    <definedName name="______DAT6" localSheetId="17">#REF!</definedName>
    <definedName name="______DAT6" localSheetId="19">#REF!</definedName>
    <definedName name="______DAT6" localSheetId="20">#REF!</definedName>
    <definedName name="______DAT6" localSheetId="21">#REF!</definedName>
    <definedName name="______DAT6" localSheetId="22">#REF!</definedName>
    <definedName name="______DAT6" localSheetId="24">#REF!</definedName>
    <definedName name="______DAT6" localSheetId="25">#REF!</definedName>
    <definedName name="______DAT6" localSheetId="26">#REF!</definedName>
    <definedName name="______DAT7" localSheetId="7">#REF!</definedName>
    <definedName name="______DAT7" localSheetId="6">#REF!</definedName>
    <definedName name="______DAT7" localSheetId="9">#REF!</definedName>
    <definedName name="______DAT7" localSheetId="10">#REF!</definedName>
    <definedName name="______DAT7" localSheetId="12">#REF!</definedName>
    <definedName name="______DAT7" localSheetId="13">#REF!</definedName>
    <definedName name="______DAT7" localSheetId="15">#REF!</definedName>
    <definedName name="______DAT7" localSheetId="17">#REF!</definedName>
    <definedName name="______DAT7" localSheetId="19">#REF!</definedName>
    <definedName name="______DAT7" localSheetId="20">#REF!</definedName>
    <definedName name="______DAT7" localSheetId="21">#REF!</definedName>
    <definedName name="______DAT7" localSheetId="22">#REF!</definedName>
    <definedName name="______DAT7" localSheetId="24">#REF!</definedName>
    <definedName name="______DAT7" localSheetId="25">#REF!</definedName>
    <definedName name="______DAT7" localSheetId="26">#REF!</definedName>
    <definedName name="______DAT8" localSheetId="7">#REF!</definedName>
    <definedName name="______DAT8" localSheetId="6">#REF!</definedName>
    <definedName name="______DAT8" localSheetId="9">#REF!</definedName>
    <definedName name="______DAT8" localSheetId="10">#REF!</definedName>
    <definedName name="______DAT8" localSheetId="12">#REF!</definedName>
    <definedName name="______DAT8" localSheetId="13">#REF!</definedName>
    <definedName name="______DAT8" localSheetId="15">#REF!</definedName>
    <definedName name="______DAT8" localSheetId="17">#REF!</definedName>
    <definedName name="______DAT8" localSheetId="19">#REF!</definedName>
    <definedName name="______DAT8" localSheetId="20">#REF!</definedName>
    <definedName name="______DAT8" localSheetId="21">#REF!</definedName>
    <definedName name="______DAT8" localSheetId="22">#REF!</definedName>
    <definedName name="______DAT8" localSheetId="24">#REF!</definedName>
    <definedName name="______DAT8" localSheetId="25">#REF!</definedName>
    <definedName name="______DAT8" localSheetId="26">#REF!</definedName>
    <definedName name="______DAT9" localSheetId="7">#REF!</definedName>
    <definedName name="______DAT9" localSheetId="6">#REF!</definedName>
    <definedName name="______DAT9" localSheetId="9">#REF!</definedName>
    <definedName name="______DAT9" localSheetId="10">#REF!</definedName>
    <definedName name="______DAT9" localSheetId="12">#REF!</definedName>
    <definedName name="______DAT9" localSheetId="13">#REF!</definedName>
    <definedName name="______DAT9" localSheetId="15">#REF!</definedName>
    <definedName name="______DAT9" localSheetId="17">#REF!</definedName>
    <definedName name="______DAT9" localSheetId="19">#REF!</definedName>
    <definedName name="______DAT9" localSheetId="20">#REF!</definedName>
    <definedName name="______DAT9" localSheetId="21">#REF!</definedName>
    <definedName name="______DAT9" localSheetId="22">#REF!</definedName>
    <definedName name="______DAT9" localSheetId="24">#REF!</definedName>
    <definedName name="______DAT9" localSheetId="25">#REF!</definedName>
    <definedName name="______DAT9" localSheetId="26">#REF!</definedName>
    <definedName name="_____DAT1" localSheetId="7">#REF!</definedName>
    <definedName name="_____DAT1" localSheetId="6">#REF!</definedName>
    <definedName name="_____DAT1" localSheetId="9">#REF!</definedName>
    <definedName name="_____DAT1" localSheetId="10">#REF!</definedName>
    <definedName name="_____DAT1" localSheetId="12">#REF!</definedName>
    <definedName name="_____DAT1" localSheetId="13">#REF!</definedName>
    <definedName name="_____DAT1" localSheetId="15">#REF!</definedName>
    <definedName name="_____DAT1" localSheetId="17">#REF!</definedName>
    <definedName name="_____DAT1" localSheetId="19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4">#REF!</definedName>
    <definedName name="_____DAT1" localSheetId="25">#REF!</definedName>
    <definedName name="_____DAT1" localSheetId="26">#REF!</definedName>
    <definedName name="_____DAT10" localSheetId="7">#REF!</definedName>
    <definedName name="_____DAT10" localSheetId="6">#REF!</definedName>
    <definedName name="_____DAT10" localSheetId="9">#REF!</definedName>
    <definedName name="_____DAT10" localSheetId="10">#REF!</definedName>
    <definedName name="_____DAT10" localSheetId="12">#REF!</definedName>
    <definedName name="_____DAT10" localSheetId="13">#REF!</definedName>
    <definedName name="_____DAT10" localSheetId="15">#REF!</definedName>
    <definedName name="_____DAT10" localSheetId="17">#REF!</definedName>
    <definedName name="_____DAT10" localSheetId="19">#REF!</definedName>
    <definedName name="_____DAT10" localSheetId="20">#REF!</definedName>
    <definedName name="_____DAT10" localSheetId="21">#REF!</definedName>
    <definedName name="_____DAT10" localSheetId="22">#REF!</definedName>
    <definedName name="_____DAT10" localSheetId="24">#REF!</definedName>
    <definedName name="_____DAT10" localSheetId="25">#REF!</definedName>
    <definedName name="_____DAT10" localSheetId="26">#REF!</definedName>
    <definedName name="_____DAT11" localSheetId="7">#REF!</definedName>
    <definedName name="_____DAT11" localSheetId="6">#REF!</definedName>
    <definedName name="_____DAT11" localSheetId="9">#REF!</definedName>
    <definedName name="_____DAT11" localSheetId="10">#REF!</definedName>
    <definedName name="_____DAT11" localSheetId="12">#REF!</definedName>
    <definedName name="_____DAT11" localSheetId="13">#REF!</definedName>
    <definedName name="_____DAT11" localSheetId="15">#REF!</definedName>
    <definedName name="_____DAT11" localSheetId="17">#REF!</definedName>
    <definedName name="_____DAT11" localSheetId="19">#REF!</definedName>
    <definedName name="_____DAT11" localSheetId="20">#REF!</definedName>
    <definedName name="_____DAT11" localSheetId="21">#REF!</definedName>
    <definedName name="_____DAT11" localSheetId="22">#REF!</definedName>
    <definedName name="_____DAT11" localSheetId="24">#REF!</definedName>
    <definedName name="_____DAT11" localSheetId="25">#REF!</definedName>
    <definedName name="_____DAT11" localSheetId="26">#REF!</definedName>
    <definedName name="_____DAT12" localSheetId="7">#REF!</definedName>
    <definedName name="_____DAT12" localSheetId="6">#REF!</definedName>
    <definedName name="_____DAT12" localSheetId="9">#REF!</definedName>
    <definedName name="_____DAT12" localSheetId="10">#REF!</definedName>
    <definedName name="_____DAT12" localSheetId="12">#REF!</definedName>
    <definedName name="_____DAT12" localSheetId="13">#REF!</definedName>
    <definedName name="_____DAT12" localSheetId="15">#REF!</definedName>
    <definedName name="_____DAT12" localSheetId="17">#REF!</definedName>
    <definedName name="_____DAT12" localSheetId="19">#REF!</definedName>
    <definedName name="_____DAT12" localSheetId="20">#REF!</definedName>
    <definedName name="_____DAT12" localSheetId="21">#REF!</definedName>
    <definedName name="_____DAT12" localSheetId="22">#REF!</definedName>
    <definedName name="_____DAT12" localSheetId="24">#REF!</definedName>
    <definedName name="_____DAT12" localSheetId="25">#REF!</definedName>
    <definedName name="_____DAT12" localSheetId="26">#REF!</definedName>
    <definedName name="_____DAT13" localSheetId="7">#REF!</definedName>
    <definedName name="_____DAT13" localSheetId="6">#REF!</definedName>
    <definedName name="_____DAT13" localSheetId="9">#REF!</definedName>
    <definedName name="_____DAT13" localSheetId="10">#REF!</definedName>
    <definedName name="_____DAT13" localSheetId="12">#REF!</definedName>
    <definedName name="_____DAT13" localSheetId="13">#REF!</definedName>
    <definedName name="_____DAT13" localSheetId="15">#REF!</definedName>
    <definedName name="_____DAT13" localSheetId="17">#REF!</definedName>
    <definedName name="_____DAT13" localSheetId="19">#REF!</definedName>
    <definedName name="_____DAT13" localSheetId="20">#REF!</definedName>
    <definedName name="_____DAT13" localSheetId="21">#REF!</definedName>
    <definedName name="_____DAT13" localSheetId="22">#REF!</definedName>
    <definedName name="_____DAT13" localSheetId="24">#REF!</definedName>
    <definedName name="_____DAT13" localSheetId="25">#REF!</definedName>
    <definedName name="_____DAT13" localSheetId="26">#REF!</definedName>
    <definedName name="_____DAT14" localSheetId="7">#REF!</definedName>
    <definedName name="_____DAT14" localSheetId="6">#REF!</definedName>
    <definedName name="_____DAT14" localSheetId="9">#REF!</definedName>
    <definedName name="_____DAT14" localSheetId="10">#REF!</definedName>
    <definedName name="_____DAT14" localSheetId="12">#REF!</definedName>
    <definedName name="_____DAT14" localSheetId="13">#REF!</definedName>
    <definedName name="_____DAT14" localSheetId="15">#REF!</definedName>
    <definedName name="_____DAT14" localSheetId="17">#REF!</definedName>
    <definedName name="_____DAT14" localSheetId="19">#REF!</definedName>
    <definedName name="_____DAT14" localSheetId="20">#REF!</definedName>
    <definedName name="_____DAT14" localSheetId="21">#REF!</definedName>
    <definedName name="_____DAT14" localSheetId="22">#REF!</definedName>
    <definedName name="_____DAT14" localSheetId="24">#REF!</definedName>
    <definedName name="_____DAT14" localSheetId="25">#REF!</definedName>
    <definedName name="_____DAT14" localSheetId="26">#REF!</definedName>
    <definedName name="_____DAT15" localSheetId="7">#REF!</definedName>
    <definedName name="_____DAT15" localSheetId="6">#REF!</definedName>
    <definedName name="_____DAT15" localSheetId="9">#REF!</definedName>
    <definedName name="_____DAT15" localSheetId="10">#REF!</definedName>
    <definedName name="_____DAT15" localSheetId="12">#REF!</definedName>
    <definedName name="_____DAT15" localSheetId="13">#REF!</definedName>
    <definedName name="_____DAT15" localSheetId="15">#REF!</definedName>
    <definedName name="_____DAT15" localSheetId="17">#REF!</definedName>
    <definedName name="_____DAT15" localSheetId="19">#REF!</definedName>
    <definedName name="_____DAT15" localSheetId="20">#REF!</definedName>
    <definedName name="_____DAT15" localSheetId="21">#REF!</definedName>
    <definedName name="_____DAT15" localSheetId="22">#REF!</definedName>
    <definedName name="_____DAT15" localSheetId="24">#REF!</definedName>
    <definedName name="_____DAT15" localSheetId="25">#REF!</definedName>
    <definedName name="_____DAT15" localSheetId="26">#REF!</definedName>
    <definedName name="_____DAT16" localSheetId="7">#REF!</definedName>
    <definedName name="_____DAT16" localSheetId="6">#REF!</definedName>
    <definedName name="_____DAT16" localSheetId="9">#REF!</definedName>
    <definedName name="_____DAT16" localSheetId="10">#REF!</definedName>
    <definedName name="_____DAT16" localSheetId="12">#REF!</definedName>
    <definedName name="_____DAT16" localSheetId="13">#REF!</definedName>
    <definedName name="_____DAT16" localSheetId="15">#REF!</definedName>
    <definedName name="_____DAT16" localSheetId="17">#REF!</definedName>
    <definedName name="_____DAT16" localSheetId="19">#REF!</definedName>
    <definedName name="_____DAT16" localSheetId="20">#REF!</definedName>
    <definedName name="_____DAT16" localSheetId="21">#REF!</definedName>
    <definedName name="_____DAT16" localSheetId="22">#REF!</definedName>
    <definedName name="_____DAT16" localSheetId="24">#REF!</definedName>
    <definedName name="_____DAT16" localSheetId="25">#REF!</definedName>
    <definedName name="_____DAT16" localSheetId="26">#REF!</definedName>
    <definedName name="_____DAT17" localSheetId="7">#REF!</definedName>
    <definedName name="_____DAT17" localSheetId="6">#REF!</definedName>
    <definedName name="_____DAT17" localSheetId="9">#REF!</definedName>
    <definedName name="_____DAT17" localSheetId="10">#REF!</definedName>
    <definedName name="_____DAT17" localSheetId="12">#REF!</definedName>
    <definedName name="_____DAT17" localSheetId="13">#REF!</definedName>
    <definedName name="_____DAT17" localSheetId="15">#REF!</definedName>
    <definedName name="_____DAT17" localSheetId="17">#REF!</definedName>
    <definedName name="_____DAT17" localSheetId="19">#REF!</definedName>
    <definedName name="_____DAT17" localSheetId="20">#REF!</definedName>
    <definedName name="_____DAT17" localSheetId="21">#REF!</definedName>
    <definedName name="_____DAT17" localSheetId="22">#REF!</definedName>
    <definedName name="_____DAT17" localSheetId="24">#REF!</definedName>
    <definedName name="_____DAT17" localSheetId="25">#REF!</definedName>
    <definedName name="_____DAT17" localSheetId="26">#REF!</definedName>
    <definedName name="_____DAT18" localSheetId="7">#REF!</definedName>
    <definedName name="_____DAT18" localSheetId="6">#REF!</definedName>
    <definedName name="_____DAT18" localSheetId="9">#REF!</definedName>
    <definedName name="_____DAT18" localSheetId="10">#REF!</definedName>
    <definedName name="_____DAT18" localSheetId="12">#REF!</definedName>
    <definedName name="_____DAT18" localSheetId="13">#REF!</definedName>
    <definedName name="_____DAT18" localSheetId="15">#REF!</definedName>
    <definedName name="_____DAT18" localSheetId="17">#REF!</definedName>
    <definedName name="_____DAT18" localSheetId="19">#REF!</definedName>
    <definedName name="_____DAT18" localSheetId="20">#REF!</definedName>
    <definedName name="_____DAT18" localSheetId="21">#REF!</definedName>
    <definedName name="_____DAT18" localSheetId="22">#REF!</definedName>
    <definedName name="_____DAT18" localSheetId="24">#REF!</definedName>
    <definedName name="_____DAT18" localSheetId="25">#REF!</definedName>
    <definedName name="_____DAT18" localSheetId="26">#REF!</definedName>
    <definedName name="_____DAT19" localSheetId="7">#REF!</definedName>
    <definedName name="_____DAT19" localSheetId="6">#REF!</definedName>
    <definedName name="_____DAT19" localSheetId="9">#REF!</definedName>
    <definedName name="_____DAT19" localSheetId="10">#REF!</definedName>
    <definedName name="_____DAT19" localSheetId="12">#REF!</definedName>
    <definedName name="_____DAT19" localSheetId="13">#REF!</definedName>
    <definedName name="_____DAT19" localSheetId="15">#REF!</definedName>
    <definedName name="_____DAT19" localSheetId="17">#REF!</definedName>
    <definedName name="_____DAT19" localSheetId="19">#REF!</definedName>
    <definedName name="_____DAT19" localSheetId="20">#REF!</definedName>
    <definedName name="_____DAT19" localSheetId="21">#REF!</definedName>
    <definedName name="_____DAT19" localSheetId="22">#REF!</definedName>
    <definedName name="_____DAT19" localSheetId="24">#REF!</definedName>
    <definedName name="_____DAT19" localSheetId="25">#REF!</definedName>
    <definedName name="_____DAT19" localSheetId="26">#REF!</definedName>
    <definedName name="_____DAT2" localSheetId="7">#REF!</definedName>
    <definedName name="_____DAT2" localSheetId="6">#REF!</definedName>
    <definedName name="_____DAT2" localSheetId="9">#REF!</definedName>
    <definedName name="_____DAT2" localSheetId="10">#REF!</definedName>
    <definedName name="_____DAT2" localSheetId="12">#REF!</definedName>
    <definedName name="_____DAT2" localSheetId="13">#REF!</definedName>
    <definedName name="_____DAT2" localSheetId="15">#REF!</definedName>
    <definedName name="_____DAT2" localSheetId="17">#REF!</definedName>
    <definedName name="_____DAT2" localSheetId="19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4">#REF!</definedName>
    <definedName name="_____DAT2" localSheetId="25">#REF!</definedName>
    <definedName name="_____DAT2" localSheetId="26">#REF!</definedName>
    <definedName name="_____DAT20" localSheetId="7">#REF!</definedName>
    <definedName name="_____DAT20" localSheetId="6">#REF!</definedName>
    <definedName name="_____DAT20" localSheetId="9">#REF!</definedName>
    <definedName name="_____DAT20" localSheetId="10">#REF!</definedName>
    <definedName name="_____DAT20" localSheetId="12">#REF!</definedName>
    <definedName name="_____DAT20" localSheetId="13">#REF!</definedName>
    <definedName name="_____DAT20" localSheetId="15">#REF!</definedName>
    <definedName name="_____DAT20" localSheetId="17">#REF!</definedName>
    <definedName name="_____DAT20" localSheetId="19">#REF!</definedName>
    <definedName name="_____DAT20" localSheetId="20">#REF!</definedName>
    <definedName name="_____DAT20" localSheetId="21">#REF!</definedName>
    <definedName name="_____DAT20" localSheetId="22">#REF!</definedName>
    <definedName name="_____DAT20" localSheetId="24">#REF!</definedName>
    <definedName name="_____DAT20" localSheetId="25">#REF!</definedName>
    <definedName name="_____DAT20" localSheetId="26">#REF!</definedName>
    <definedName name="_____DAT21" localSheetId="7">#REF!</definedName>
    <definedName name="_____DAT21" localSheetId="6">#REF!</definedName>
    <definedName name="_____DAT21" localSheetId="9">#REF!</definedName>
    <definedName name="_____DAT21" localSheetId="10">#REF!</definedName>
    <definedName name="_____DAT21" localSheetId="12">#REF!</definedName>
    <definedName name="_____DAT21" localSheetId="13">#REF!</definedName>
    <definedName name="_____DAT21" localSheetId="15">#REF!</definedName>
    <definedName name="_____DAT21" localSheetId="17">#REF!</definedName>
    <definedName name="_____DAT21" localSheetId="19">#REF!</definedName>
    <definedName name="_____DAT21" localSheetId="20">#REF!</definedName>
    <definedName name="_____DAT21" localSheetId="21">#REF!</definedName>
    <definedName name="_____DAT21" localSheetId="22">#REF!</definedName>
    <definedName name="_____DAT21" localSheetId="24">#REF!</definedName>
    <definedName name="_____DAT21" localSheetId="25">#REF!</definedName>
    <definedName name="_____DAT21" localSheetId="26">#REF!</definedName>
    <definedName name="_____DAT3" localSheetId="7">#REF!</definedName>
    <definedName name="_____DAT3" localSheetId="6">#REF!</definedName>
    <definedName name="_____DAT3" localSheetId="9">#REF!</definedName>
    <definedName name="_____DAT3" localSheetId="10">#REF!</definedName>
    <definedName name="_____DAT3" localSheetId="12">#REF!</definedName>
    <definedName name="_____DAT3" localSheetId="13">#REF!</definedName>
    <definedName name="_____DAT3" localSheetId="15">#REF!</definedName>
    <definedName name="_____DAT3" localSheetId="17">#REF!</definedName>
    <definedName name="_____DAT3" localSheetId="19">#REF!</definedName>
    <definedName name="_____DAT3" localSheetId="20">#REF!</definedName>
    <definedName name="_____DAT3" localSheetId="21">#REF!</definedName>
    <definedName name="_____DAT3" localSheetId="22">#REF!</definedName>
    <definedName name="_____DAT3" localSheetId="24">#REF!</definedName>
    <definedName name="_____DAT3" localSheetId="25">#REF!</definedName>
    <definedName name="_____DAT3" localSheetId="26">#REF!</definedName>
    <definedName name="_____DAT4" localSheetId="7">#REF!</definedName>
    <definedName name="_____DAT4" localSheetId="6">#REF!</definedName>
    <definedName name="_____DAT4" localSheetId="9">#REF!</definedName>
    <definedName name="_____DAT4" localSheetId="10">#REF!</definedName>
    <definedName name="_____DAT4" localSheetId="12">#REF!</definedName>
    <definedName name="_____DAT4" localSheetId="13">#REF!</definedName>
    <definedName name="_____DAT4" localSheetId="15">#REF!</definedName>
    <definedName name="_____DAT4" localSheetId="17">#REF!</definedName>
    <definedName name="_____DAT4" localSheetId="19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4">#REF!</definedName>
    <definedName name="_____DAT4" localSheetId="25">#REF!</definedName>
    <definedName name="_____DAT4" localSheetId="26">#REF!</definedName>
    <definedName name="_____DAT5" localSheetId="7">#REF!</definedName>
    <definedName name="_____DAT5" localSheetId="6">#REF!</definedName>
    <definedName name="_____DAT5" localSheetId="9">#REF!</definedName>
    <definedName name="_____DAT5" localSheetId="10">#REF!</definedName>
    <definedName name="_____DAT5" localSheetId="12">#REF!</definedName>
    <definedName name="_____DAT5" localSheetId="13">#REF!</definedName>
    <definedName name="_____DAT5" localSheetId="15">#REF!</definedName>
    <definedName name="_____DAT5" localSheetId="17">#REF!</definedName>
    <definedName name="_____DAT5" localSheetId="19">#REF!</definedName>
    <definedName name="_____DAT5" localSheetId="20">#REF!</definedName>
    <definedName name="_____DAT5" localSheetId="21">#REF!</definedName>
    <definedName name="_____DAT5" localSheetId="22">#REF!</definedName>
    <definedName name="_____DAT5" localSheetId="24">#REF!</definedName>
    <definedName name="_____DAT5" localSheetId="25">#REF!</definedName>
    <definedName name="_____DAT5" localSheetId="26">#REF!</definedName>
    <definedName name="_____DAT6" localSheetId="7">#REF!</definedName>
    <definedName name="_____DAT6" localSheetId="6">#REF!</definedName>
    <definedName name="_____DAT6" localSheetId="9">#REF!</definedName>
    <definedName name="_____DAT6" localSheetId="10">#REF!</definedName>
    <definedName name="_____DAT6" localSheetId="12">#REF!</definedName>
    <definedName name="_____DAT6" localSheetId="13">#REF!</definedName>
    <definedName name="_____DAT6" localSheetId="15">#REF!</definedName>
    <definedName name="_____DAT6" localSheetId="17">#REF!</definedName>
    <definedName name="_____DAT6" localSheetId="19">#REF!</definedName>
    <definedName name="_____DAT6" localSheetId="20">#REF!</definedName>
    <definedName name="_____DAT6" localSheetId="21">#REF!</definedName>
    <definedName name="_____DAT6" localSheetId="22">#REF!</definedName>
    <definedName name="_____DAT6" localSheetId="24">#REF!</definedName>
    <definedName name="_____DAT6" localSheetId="25">#REF!</definedName>
    <definedName name="_____DAT6" localSheetId="26">#REF!</definedName>
    <definedName name="_____DAT7" localSheetId="7">#REF!</definedName>
    <definedName name="_____DAT7" localSheetId="6">#REF!</definedName>
    <definedName name="_____DAT7" localSheetId="9">#REF!</definedName>
    <definedName name="_____DAT7" localSheetId="10">#REF!</definedName>
    <definedName name="_____DAT7" localSheetId="12">#REF!</definedName>
    <definedName name="_____DAT7" localSheetId="13">#REF!</definedName>
    <definedName name="_____DAT7" localSheetId="15">#REF!</definedName>
    <definedName name="_____DAT7" localSheetId="17">#REF!</definedName>
    <definedName name="_____DAT7" localSheetId="19">#REF!</definedName>
    <definedName name="_____DAT7" localSheetId="20">#REF!</definedName>
    <definedName name="_____DAT7" localSheetId="21">#REF!</definedName>
    <definedName name="_____DAT7" localSheetId="22">#REF!</definedName>
    <definedName name="_____DAT7" localSheetId="24">#REF!</definedName>
    <definedName name="_____DAT7" localSheetId="25">#REF!</definedName>
    <definedName name="_____DAT7" localSheetId="26">#REF!</definedName>
    <definedName name="_____DAT8" localSheetId="7">#REF!</definedName>
    <definedName name="_____DAT8" localSheetId="6">#REF!</definedName>
    <definedName name="_____DAT8" localSheetId="9">#REF!</definedName>
    <definedName name="_____DAT8" localSheetId="10">#REF!</definedName>
    <definedName name="_____DAT8" localSheetId="12">#REF!</definedName>
    <definedName name="_____DAT8" localSheetId="13">#REF!</definedName>
    <definedName name="_____DAT8" localSheetId="15">#REF!</definedName>
    <definedName name="_____DAT8" localSheetId="17">#REF!</definedName>
    <definedName name="_____DAT8" localSheetId="19">#REF!</definedName>
    <definedName name="_____DAT8" localSheetId="20">#REF!</definedName>
    <definedName name="_____DAT8" localSheetId="21">#REF!</definedName>
    <definedName name="_____DAT8" localSheetId="22">#REF!</definedName>
    <definedName name="_____DAT8" localSheetId="24">#REF!</definedName>
    <definedName name="_____DAT8" localSheetId="25">#REF!</definedName>
    <definedName name="_____DAT8" localSheetId="26">#REF!</definedName>
    <definedName name="_____DAT9" localSheetId="7">#REF!</definedName>
    <definedName name="_____DAT9" localSheetId="6">#REF!</definedName>
    <definedName name="_____DAT9" localSheetId="9">#REF!</definedName>
    <definedName name="_____DAT9" localSheetId="10">#REF!</definedName>
    <definedName name="_____DAT9" localSheetId="12">#REF!</definedName>
    <definedName name="_____DAT9" localSheetId="13">#REF!</definedName>
    <definedName name="_____DAT9" localSheetId="15">#REF!</definedName>
    <definedName name="_____DAT9" localSheetId="17">#REF!</definedName>
    <definedName name="_____DAT9" localSheetId="19">#REF!</definedName>
    <definedName name="_____DAT9" localSheetId="20">#REF!</definedName>
    <definedName name="_____DAT9" localSheetId="21">#REF!</definedName>
    <definedName name="_____DAT9" localSheetId="22">#REF!</definedName>
    <definedName name="_____DAT9" localSheetId="24">#REF!</definedName>
    <definedName name="_____DAT9" localSheetId="25">#REF!</definedName>
    <definedName name="_____DAT9" localSheetId="26">#REF!</definedName>
    <definedName name="____DAT1" localSheetId="7">#REF!</definedName>
    <definedName name="____DAT1" localSheetId="6">#REF!</definedName>
    <definedName name="____DAT1" localSheetId="9">#REF!</definedName>
    <definedName name="____DAT1" localSheetId="10">#REF!</definedName>
    <definedName name="____DAT1" localSheetId="12">#REF!</definedName>
    <definedName name="____DAT1" localSheetId="13">#REF!</definedName>
    <definedName name="____DAT1" localSheetId="15">#REF!</definedName>
    <definedName name="____DAT1" localSheetId="17">#REF!</definedName>
    <definedName name="____DAT1" localSheetId="19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4">#REF!</definedName>
    <definedName name="____DAT1" localSheetId="25">#REF!</definedName>
    <definedName name="____DAT1" localSheetId="26">#REF!</definedName>
    <definedName name="____DAT10" localSheetId="7">#REF!</definedName>
    <definedName name="____DAT10" localSheetId="6">#REF!</definedName>
    <definedName name="____DAT10" localSheetId="9">#REF!</definedName>
    <definedName name="____DAT10" localSheetId="10">#REF!</definedName>
    <definedName name="____DAT10" localSheetId="12">#REF!</definedName>
    <definedName name="____DAT10" localSheetId="13">#REF!</definedName>
    <definedName name="____DAT10" localSheetId="15">#REF!</definedName>
    <definedName name="____DAT10" localSheetId="17">#REF!</definedName>
    <definedName name="____DAT10" localSheetId="19">#REF!</definedName>
    <definedName name="____DAT10" localSheetId="20">#REF!</definedName>
    <definedName name="____DAT10" localSheetId="21">#REF!</definedName>
    <definedName name="____DAT10" localSheetId="22">#REF!</definedName>
    <definedName name="____DAT10" localSheetId="24">#REF!</definedName>
    <definedName name="____DAT10" localSheetId="25">#REF!</definedName>
    <definedName name="____DAT10" localSheetId="26">#REF!</definedName>
    <definedName name="____DAT11" localSheetId="7">#REF!</definedName>
    <definedName name="____DAT11" localSheetId="6">#REF!</definedName>
    <definedName name="____DAT11" localSheetId="9">#REF!</definedName>
    <definedName name="____DAT11" localSheetId="10">#REF!</definedName>
    <definedName name="____DAT11" localSheetId="12">#REF!</definedName>
    <definedName name="____DAT11" localSheetId="13">#REF!</definedName>
    <definedName name="____DAT11" localSheetId="15">#REF!</definedName>
    <definedName name="____DAT11" localSheetId="17">#REF!</definedName>
    <definedName name="____DAT11" localSheetId="19">#REF!</definedName>
    <definedName name="____DAT11" localSheetId="20">#REF!</definedName>
    <definedName name="____DAT11" localSheetId="21">#REF!</definedName>
    <definedName name="____DAT11" localSheetId="22">#REF!</definedName>
    <definedName name="____DAT11" localSheetId="24">#REF!</definedName>
    <definedName name="____DAT11" localSheetId="25">#REF!</definedName>
    <definedName name="____DAT11" localSheetId="26">#REF!</definedName>
    <definedName name="____DAT12" localSheetId="7">#REF!</definedName>
    <definedName name="____DAT12" localSheetId="6">#REF!</definedName>
    <definedName name="____DAT12" localSheetId="9">#REF!</definedName>
    <definedName name="____DAT12" localSheetId="10">#REF!</definedName>
    <definedName name="____DAT12" localSheetId="12">#REF!</definedName>
    <definedName name="____DAT12" localSheetId="13">#REF!</definedName>
    <definedName name="____DAT12" localSheetId="15">#REF!</definedName>
    <definedName name="____DAT12" localSheetId="17">#REF!</definedName>
    <definedName name="____DAT12" localSheetId="19">#REF!</definedName>
    <definedName name="____DAT12" localSheetId="20">#REF!</definedName>
    <definedName name="____DAT12" localSheetId="21">#REF!</definedName>
    <definedName name="____DAT12" localSheetId="22">#REF!</definedName>
    <definedName name="____DAT12" localSheetId="24">#REF!</definedName>
    <definedName name="____DAT12" localSheetId="25">#REF!</definedName>
    <definedName name="____DAT12" localSheetId="26">#REF!</definedName>
    <definedName name="____DAT13" localSheetId="7">#REF!</definedName>
    <definedName name="____DAT13" localSheetId="6">#REF!</definedName>
    <definedName name="____DAT13" localSheetId="9">#REF!</definedName>
    <definedName name="____DAT13" localSheetId="10">#REF!</definedName>
    <definedName name="____DAT13" localSheetId="12">#REF!</definedName>
    <definedName name="____DAT13" localSheetId="13">#REF!</definedName>
    <definedName name="____DAT13" localSheetId="15">#REF!</definedName>
    <definedName name="____DAT13" localSheetId="17">#REF!</definedName>
    <definedName name="____DAT13" localSheetId="19">#REF!</definedName>
    <definedName name="____DAT13" localSheetId="20">#REF!</definedName>
    <definedName name="____DAT13" localSheetId="21">#REF!</definedName>
    <definedName name="____DAT13" localSheetId="22">#REF!</definedName>
    <definedName name="____DAT13" localSheetId="24">#REF!</definedName>
    <definedName name="____DAT13" localSheetId="25">#REF!</definedName>
    <definedName name="____DAT13" localSheetId="26">#REF!</definedName>
    <definedName name="____DAT14" localSheetId="7">#REF!</definedName>
    <definedName name="____DAT14" localSheetId="6">#REF!</definedName>
    <definedName name="____DAT14" localSheetId="9">#REF!</definedName>
    <definedName name="____DAT14" localSheetId="10">#REF!</definedName>
    <definedName name="____DAT14" localSheetId="12">#REF!</definedName>
    <definedName name="____DAT14" localSheetId="13">#REF!</definedName>
    <definedName name="____DAT14" localSheetId="15">#REF!</definedName>
    <definedName name="____DAT14" localSheetId="17">#REF!</definedName>
    <definedName name="____DAT14" localSheetId="19">#REF!</definedName>
    <definedName name="____DAT14" localSheetId="20">#REF!</definedName>
    <definedName name="____DAT14" localSheetId="21">#REF!</definedName>
    <definedName name="____DAT14" localSheetId="22">#REF!</definedName>
    <definedName name="____DAT14" localSheetId="24">#REF!</definedName>
    <definedName name="____DAT14" localSheetId="25">#REF!</definedName>
    <definedName name="____DAT14" localSheetId="26">#REF!</definedName>
    <definedName name="____DAT15" localSheetId="7">#REF!</definedName>
    <definedName name="____DAT15" localSheetId="6">#REF!</definedName>
    <definedName name="____DAT15" localSheetId="9">#REF!</definedName>
    <definedName name="____DAT15" localSheetId="10">#REF!</definedName>
    <definedName name="____DAT15" localSheetId="12">#REF!</definedName>
    <definedName name="____DAT15" localSheetId="13">#REF!</definedName>
    <definedName name="____DAT15" localSheetId="15">#REF!</definedName>
    <definedName name="____DAT15" localSheetId="17">#REF!</definedName>
    <definedName name="____DAT15" localSheetId="19">#REF!</definedName>
    <definedName name="____DAT15" localSheetId="20">#REF!</definedName>
    <definedName name="____DAT15" localSheetId="21">#REF!</definedName>
    <definedName name="____DAT15" localSheetId="22">#REF!</definedName>
    <definedName name="____DAT15" localSheetId="24">#REF!</definedName>
    <definedName name="____DAT15" localSheetId="25">#REF!</definedName>
    <definedName name="____DAT15" localSheetId="26">#REF!</definedName>
    <definedName name="____DAT16" localSheetId="7">#REF!</definedName>
    <definedName name="____DAT16" localSheetId="6">#REF!</definedName>
    <definedName name="____DAT16" localSheetId="9">#REF!</definedName>
    <definedName name="____DAT16" localSheetId="10">#REF!</definedName>
    <definedName name="____DAT16" localSheetId="12">#REF!</definedName>
    <definedName name="____DAT16" localSheetId="13">#REF!</definedName>
    <definedName name="____DAT16" localSheetId="15">#REF!</definedName>
    <definedName name="____DAT16" localSheetId="17">#REF!</definedName>
    <definedName name="____DAT16" localSheetId="19">#REF!</definedName>
    <definedName name="____DAT16" localSheetId="20">#REF!</definedName>
    <definedName name="____DAT16" localSheetId="21">#REF!</definedName>
    <definedName name="____DAT16" localSheetId="22">#REF!</definedName>
    <definedName name="____DAT16" localSheetId="24">#REF!</definedName>
    <definedName name="____DAT16" localSheetId="25">#REF!</definedName>
    <definedName name="____DAT16" localSheetId="26">#REF!</definedName>
    <definedName name="____DAT17" localSheetId="7">#REF!</definedName>
    <definedName name="____DAT17" localSheetId="6">#REF!</definedName>
    <definedName name="____DAT17" localSheetId="9">#REF!</definedName>
    <definedName name="____DAT17" localSheetId="10">#REF!</definedName>
    <definedName name="____DAT17" localSheetId="12">#REF!</definedName>
    <definedName name="____DAT17" localSheetId="13">#REF!</definedName>
    <definedName name="____DAT17" localSheetId="15">#REF!</definedName>
    <definedName name="____DAT17" localSheetId="17">#REF!</definedName>
    <definedName name="____DAT17" localSheetId="19">#REF!</definedName>
    <definedName name="____DAT17" localSheetId="20">#REF!</definedName>
    <definedName name="____DAT17" localSheetId="21">#REF!</definedName>
    <definedName name="____DAT17" localSheetId="22">#REF!</definedName>
    <definedName name="____DAT17" localSheetId="24">#REF!</definedName>
    <definedName name="____DAT17" localSheetId="25">#REF!</definedName>
    <definedName name="____DAT17" localSheetId="26">#REF!</definedName>
    <definedName name="____DAT18" localSheetId="7">#REF!</definedName>
    <definedName name="____DAT18" localSheetId="6">#REF!</definedName>
    <definedName name="____DAT18" localSheetId="9">#REF!</definedName>
    <definedName name="____DAT18" localSheetId="10">#REF!</definedName>
    <definedName name="____DAT18" localSheetId="12">#REF!</definedName>
    <definedName name="____DAT18" localSheetId="13">#REF!</definedName>
    <definedName name="____DAT18" localSheetId="15">#REF!</definedName>
    <definedName name="____DAT18" localSheetId="17">#REF!</definedName>
    <definedName name="____DAT18" localSheetId="19">#REF!</definedName>
    <definedName name="____DAT18" localSheetId="20">#REF!</definedName>
    <definedName name="____DAT18" localSheetId="21">#REF!</definedName>
    <definedName name="____DAT18" localSheetId="22">#REF!</definedName>
    <definedName name="____DAT18" localSheetId="24">#REF!</definedName>
    <definedName name="____DAT18" localSheetId="25">#REF!</definedName>
    <definedName name="____DAT18" localSheetId="26">#REF!</definedName>
    <definedName name="____DAT19" localSheetId="7">#REF!</definedName>
    <definedName name="____DAT19" localSheetId="6">#REF!</definedName>
    <definedName name="____DAT19" localSheetId="9">#REF!</definedName>
    <definedName name="____DAT19" localSheetId="10">#REF!</definedName>
    <definedName name="____DAT19" localSheetId="12">#REF!</definedName>
    <definedName name="____DAT19" localSheetId="13">#REF!</definedName>
    <definedName name="____DAT19" localSheetId="15">#REF!</definedName>
    <definedName name="____DAT19" localSheetId="17">#REF!</definedName>
    <definedName name="____DAT19" localSheetId="19">#REF!</definedName>
    <definedName name="____DAT19" localSheetId="20">#REF!</definedName>
    <definedName name="____DAT19" localSheetId="21">#REF!</definedName>
    <definedName name="____DAT19" localSheetId="22">#REF!</definedName>
    <definedName name="____DAT19" localSheetId="24">#REF!</definedName>
    <definedName name="____DAT19" localSheetId="25">#REF!</definedName>
    <definedName name="____DAT19" localSheetId="26">#REF!</definedName>
    <definedName name="____DAT2" localSheetId="7">#REF!</definedName>
    <definedName name="____DAT2" localSheetId="6">#REF!</definedName>
    <definedName name="____DAT2" localSheetId="9">#REF!</definedName>
    <definedName name="____DAT2" localSheetId="10">#REF!</definedName>
    <definedName name="____DAT2" localSheetId="12">#REF!</definedName>
    <definedName name="____DAT2" localSheetId="13">#REF!</definedName>
    <definedName name="____DAT2" localSheetId="15">#REF!</definedName>
    <definedName name="____DAT2" localSheetId="17">#REF!</definedName>
    <definedName name="____DAT2" localSheetId="19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4">#REF!</definedName>
    <definedName name="____DAT2" localSheetId="25">#REF!</definedName>
    <definedName name="____DAT2" localSheetId="26">#REF!</definedName>
    <definedName name="____DAT20" localSheetId="7">#REF!</definedName>
    <definedName name="____DAT20" localSheetId="6">#REF!</definedName>
    <definedName name="____DAT20" localSheetId="9">#REF!</definedName>
    <definedName name="____DAT20" localSheetId="10">#REF!</definedName>
    <definedName name="____DAT20" localSheetId="12">#REF!</definedName>
    <definedName name="____DAT20" localSheetId="13">#REF!</definedName>
    <definedName name="____DAT20" localSheetId="15">#REF!</definedName>
    <definedName name="____DAT20" localSheetId="17">#REF!</definedName>
    <definedName name="____DAT20" localSheetId="19">#REF!</definedName>
    <definedName name="____DAT20" localSheetId="20">#REF!</definedName>
    <definedName name="____DAT20" localSheetId="21">#REF!</definedName>
    <definedName name="____DAT20" localSheetId="22">#REF!</definedName>
    <definedName name="____DAT20" localSheetId="24">#REF!</definedName>
    <definedName name="____DAT20" localSheetId="25">#REF!</definedName>
    <definedName name="____DAT20" localSheetId="26">#REF!</definedName>
    <definedName name="____DAT21" localSheetId="7">#REF!</definedName>
    <definedName name="____DAT21" localSheetId="6">#REF!</definedName>
    <definedName name="____DAT21" localSheetId="9">#REF!</definedName>
    <definedName name="____DAT21" localSheetId="10">#REF!</definedName>
    <definedName name="____DAT21" localSheetId="12">#REF!</definedName>
    <definedName name="____DAT21" localSheetId="13">#REF!</definedName>
    <definedName name="____DAT21" localSheetId="15">#REF!</definedName>
    <definedName name="____DAT21" localSheetId="17">#REF!</definedName>
    <definedName name="____DAT21" localSheetId="19">#REF!</definedName>
    <definedName name="____DAT21" localSheetId="20">#REF!</definedName>
    <definedName name="____DAT21" localSheetId="21">#REF!</definedName>
    <definedName name="____DAT21" localSheetId="22">#REF!</definedName>
    <definedName name="____DAT21" localSheetId="24">#REF!</definedName>
    <definedName name="____DAT21" localSheetId="25">#REF!</definedName>
    <definedName name="____DAT21" localSheetId="26">#REF!</definedName>
    <definedName name="____DAT3" localSheetId="7">#REF!</definedName>
    <definedName name="____DAT3" localSheetId="6">#REF!</definedName>
    <definedName name="____DAT3" localSheetId="9">#REF!</definedName>
    <definedName name="____DAT3" localSheetId="10">#REF!</definedName>
    <definedName name="____DAT3" localSheetId="12">#REF!</definedName>
    <definedName name="____DAT3" localSheetId="13">#REF!</definedName>
    <definedName name="____DAT3" localSheetId="15">#REF!</definedName>
    <definedName name="____DAT3" localSheetId="17">#REF!</definedName>
    <definedName name="____DAT3" localSheetId="19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4">#REF!</definedName>
    <definedName name="____DAT3" localSheetId="25">#REF!</definedName>
    <definedName name="____DAT3" localSheetId="26">#REF!</definedName>
    <definedName name="____DAT35" localSheetId="7">#REF!</definedName>
    <definedName name="____DAT35" localSheetId="13">#REF!</definedName>
    <definedName name="____DAT35" localSheetId="25">#REF!</definedName>
    <definedName name="____DAT35" localSheetId="26">#REF!</definedName>
    <definedName name="____DAT4" localSheetId="7">#REF!</definedName>
    <definedName name="____DAT4" localSheetId="6">#REF!</definedName>
    <definedName name="____DAT4" localSheetId="9">#REF!</definedName>
    <definedName name="____DAT4" localSheetId="10">#REF!</definedName>
    <definedName name="____DAT4" localSheetId="12">#REF!</definedName>
    <definedName name="____DAT4" localSheetId="13">#REF!</definedName>
    <definedName name="____DAT4" localSheetId="15">#REF!</definedName>
    <definedName name="____DAT4" localSheetId="17">#REF!</definedName>
    <definedName name="____DAT4" localSheetId="19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4">#REF!</definedName>
    <definedName name="____DAT4" localSheetId="25">#REF!</definedName>
    <definedName name="____DAT4" localSheetId="26">#REF!</definedName>
    <definedName name="____DAT5" localSheetId="7">#REF!</definedName>
    <definedName name="____DAT5" localSheetId="6">#REF!</definedName>
    <definedName name="____DAT5" localSheetId="9">#REF!</definedName>
    <definedName name="____DAT5" localSheetId="10">#REF!</definedName>
    <definedName name="____DAT5" localSheetId="12">#REF!</definedName>
    <definedName name="____DAT5" localSheetId="13">#REF!</definedName>
    <definedName name="____DAT5" localSheetId="15">#REF!</definedName>
    <definedName name="____DAT5" localSheetId="17">#REF!</definedName>
    <definedName name="____DAT5" localSheetId="19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4">#REF!</definedName>
    <definedName name="____DAT5" localSheetId="25">#REF!</definedName>
    <definedName name="____DAT5" localSheetId="26">#REF!</definedName>
    <definedName name="____DAT6" localSheetId="7">#REF!</definedName>
    <definedName name="____DAT6" localSheetId="6">#REF!</definedName>
    <definedName name="____DAT6" localSheetId="9">#REF!</definedName>
    <definedName name="____DAT6" localSheetId="10">#REF!</definedName>
    <definedName name="____DAT6" localSheetId="12">#REF!</definedName>
    <definedName name="____DAT6" localSheetId="13">#REF!</definedName>
    <definedName name="____DAT6" localSheetId="15">#REF!</definedName>
    <definedName name="____DAT6" localSheetId="17">#REF!</definedName>
    <definedName name="____DAT6" localSheetId="19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4">#REF!</definedName>
    <definedName name="____DAT6" localSheetId="25">#REF!</definedName>
    <definedName name="____DAT6" localSheetId="26">#REF!</definedName>
    <definedName name="____DAT7" localSheetId="7">#REF!</definedName>
    <definedName name="____DAT7" localSheetId="6">#REF!</definedName>
    <definedName name="____DAT7" localSheetId="9">#REF!</definedName>
    <definedName name="____DAT7" localSheetId="10">#REF!</definedName>
    <definedName name="____DAT7" localSheetId="12">#REF!</definedName>
    <definedName name="____DAT7" localSheetId="13">#REF!</definedName>
    <definedName name="____DAT7" localSheetId="15">#REF!</definedName>
    <definedName name="____DAT7" localSheetId="17">#REF!</definedName>
    <definedName name="____DAT7" localSheetId="19">#REF!</definedName>
    <definedName name="____DAT7" localSheetId="20">#REF!</definedName>
    <definedName name="____DAT7" localSheetId="21">#REF!</definedName>
    <definedName name="____DAT7" localSheetId="22">#REF!</definedName>
    <definedName name="____DAT7" localSheetId="24">#REF!</definedName>
    <definedName name="____DAT7" localSheetId="25">#REF!</definedName>
    <definedName name="____DAT7" localSheetId="26">#REF!</definedName>
    <definedName name="____DAT8" localSheetId="7">#REF!</definedName>
    <definedName name="____DAT8" localSheetId="6">#REF!</definedName>
    <definedName name="____DAT8" localSheetId="9">#REF!</definedName>
    <definedName name="____DAT8" localSheetId="10">#REF!</definedName>
    <definedName name="____DAT8" localSheetId="12">#REF!</definedName>
    <definedName name="____DAT8" localSheetId="13">#REF!</definedName>
    <definedName name="____DAT8" localSheetId="15">#REF!</definedName>
    <definedName name="____DAT8" localSheetId="17">#REF!</definedName>
    <definedName name="____DAT8" localSheetId="19">#REF!</definedName>
    <definedName name="____DAT8" localSheetId="20">#REF!</definedName>
    <definedName name="____DAT8" localSheetId="21">#REF!</definedName>
    <definedName name="____DAT8" localSheetId="22">#REF!</definedName>
    <definedName name="____DAT8" localSheetId="24">#REF!</definedName>
    <definedName name="____DAT8" localSheetId="25">#REF!</definedName>
    <definedName name="____DAT8" localSheetId="26">#REF!</definedName>
    <definedName name="____DAT9" localSheetId="7">#REF!</definedName>
    <definedName name="____DAT9" localSheetId="6">#REF!</definedName>
    <definedName name="____DAT9" localSheetId="9">#REF!</definedName>
    <definedName name="____DAT9" localSheetId="10">#REF!</definedName>
    <definedName name="____DAT9" localSheetId="12">#REF!</definedName>
    <definedName name="____DAT9" localSheetId="13">#REF!</definedName>
    <definedName name="____DAT9" localSheetId="15">#REF!</definedName>
    <definedName name="____DAT9" localSheetId="17">#REF!</definedName>
    <definedName name="____DAT9" localSheetId="19">#REF!</definedName>
    <definedName name="____DAT9" localSheetId="20">#REF!</definedName>
    <definedName name="____DAT9" localSheetId="21">#REF!</definedName>
    <definedName name="____DAT9" localSheetId="22">#REF!</definedName>
    <definedName name="____DAT9" localSheetId="24">#REF!</definedName>
    <definedName name="____DAT9" localSheetId="25">#REF!</definedName>
    <definedName name="____DAT9" localSheetId="26">#REF!</definedName>
    <definedName name="___DAT1" localSheetId="7">#REF!</definedName>
    <definedName name="___DAT1" localSheetId="6">#REF!</definedName>
    <definedName name="___DAT1" localSheetId="9">#REF!</definedName>
    <definedName name="___DAT1" localSheetId="10">#REF!</definedName>
    <definedName name="___DAT1" localSheetId="12">#REF!</definedName>
    <definedName name="___DAT1" localSheetId="13">#REF!</definedName>
    <definedName name="___DAT1" localSheetId="15">#REF!</definedName>
    <definedName name="___DAT1" localSheetId="17">#REF!</definedName>
    <definedName name="___DAT1" localSheetId="19">#REF!</definedName>
    <definedName name="___DAT1" localSheetId="20">#REF!</definedName>
    <definedName name="___DAT1" localSheetId="21">#REF!</definedName>
    <definedName name="___DAT1" localSheetId="22">#REF!</definedName>
    <definedName name="___DAT1" localSheetId="24">#REF!</definedName>
    <definedName name="___DAT1" localSheetId="25">#REF!</definedName>
    <definedName name="___DAT1" localSheetId="26">#REF!</definedName>
    <definedName name="___DAT10" localSheetId="7">#REF!</definedName>
    <definedName name="___DAT10" localSheetId="6">#REF!</definedName>
    <definedName name="___DAT10" localSheetId="9">#REF!</definedName>
    <definedName name="___DAT10" localSheetId="10">#REF!</definedName>
    <definedName name="___DAT10" localSheetId="12">#REF!</definedName>
    <definedName name="___DAT10" localSheetId="13">#REF!</definedName>
    <definedName name="___DAT10" localSheetId="15">#REF!</definedName>
    <definedName name="___DAT10" localSheetId="17">#REF!</definedName>
    <definedName name="___DAT10" localSheetId="19">#REF!</definedName>
    <definedName name="___DAT10" localSheetId="20">#REF!</definedName>
    <definedName name="___DAT10" localSheetId="21">#REF!</definedName>
    <definedName name="___DAT10" localSheetId="22">#REF!</definedName>
    <definedName name="___DAT10" localSheetId="24">#REF!</definedName>
    <definedName name="___DAT10" localSheetId="25">#REF!</definedName>
    <definedName name="___DAT10" localSheetId="26">#REF!</definedName>
    <definedName name="___DAT11" localSheetId="7">#REF!</definedName>
    <definedName name="___DAT11" localSheetId="6">#REF!</definedName>
    <definedName name="___DAT11" localSheetId="9">#REF!</definedName>
    <definedName name="___DAT11" localSheetId="10">#REF!</definedName>
    <definedName name="___DAT11" localSheetId="12">#REF!</definedName>
    <definedName name="___DAT11" localSheetId="13">#REF!</definedName>
    <definedName name="___DAT11" localSheetId="15">#REF!</definedName>
    <definedName name="___DAT11" localSheetId="17">#REF!</definedName>
    <definedName name="___DAT11" localSheetId="19">#REF!</definedName>
    <definedName name="___DAT11" localSheetId="20">#REF!</definedName>
    <definedName name="___DAT11" localSheetId="21">#REF!</definedName>
    <definedName name="___DAT11" localSheetId="22">#REF!</definedName>
    <definedName name="___DAT11" localSheetId="24">#REF!</definedName>
    <definedName name="___DAT11" localSheetId="25">#REF!</definedName>
    <definedName name="___DAT11" localSheetId="26">#REF!</definedName>
    <definedName name="___DAT12" localSheetId="7">#REF!</definedName>
    <definedName name="___DAT12" localSheetId="6">#REF!</definedName>
    <definedName name="___DAT12" localSheetId="9">#REF!</definedName>
    <definedName name="___DAT12" localSheetId="10">#REF!</definedName>
    <definedName name="___DAT12" localSheetId="12">#REF!</definedName>
    <definedName name="___DAT12" localSheetId="13">#REF!</definedName>
    <definedName name="___DAT12" localSheetId="15">#REF!</definedName>
    <definedName name="___DAT12" localSheetId="17">#REF!</definedName>
    <definedName name="___DAT12" localSheetId="19">#REF!</definedName>
    <definedName name="___DAT12" localSheetId="20">#REF!</definedName>
    <definedName name="___DAT12" localSheetId="21">#REF!</definedName>
    <definedName name="___DAT12" localSheetId="22">#REF!</definedName>
    <definedName name="___DAT12" localSheetId="24">#REF!</definedName>
    <definedName name="___DAT12" localSheetId="25">#REF!</definedName>
    <definedName name="___DAT12" localSheetId="26">#REF!</definedName>
    <definedName name="___DAT13" localSheetId="7">#REF!</definedName>
    <definedName name="___DAT13" localSheetId="6">#REF!</definedName>
    <definedName name="___DAT13" localSheetId="9">#REF!</definedName>
    <definedName name="___DAT13" localSheetId="10">#REF!</definedName>
    <definedName name="___DAT13" localSheetId="12">#REF!</definedName>
    <definedName name="___DAT13" localSheetId="13">#REF!</definedName>
    <definedName name="___DAT13" localSheetId="15">#REF!</definedName>
    <definedName name="___DAT13" localSheetId="17">#REF!</definedName>
    <definedName name="___DAT13" localSheetId="19">#REF!</definedName>
    <definedName name="___DAT13" localSheetId="20">#REF!</definedName>
    <definedName name="___DAT13" localSheetId="21">#REF!</definedName>
    <definedName name="___DAT13" localSheetId="22">#REF!</definedName>
    <definedName name="___DAT13" localSheetId="24">#REF!</definedName>
    <definedName name="___DAT13" localSheetId="25">#REF!</definedName>
    <definedName name="___DAT13" localSheetId="26">#REF!</definedName>
    <definedName name="___DAT14" localSheetId="7">#REF!</definedName>
    <definedName name="___DAT14" localSheetId="6">#REF!</definedName>
    <definedName name="___DAT14" localSheetId="9">#REF!</definedName>
    <definedName name="___DAT14" localSheetId="10">#REF!</definedName>
    <definedName name="___DAT14" localSheetId="12">#REF!</definedName>
    <definedName name="___DAT14" localSheetId="13">#REF!</definedName>
    <definedName name="___DAT14" localSheetId="15">#REF!</definedName>
    <definedName name="___DAT14" localSheetId="17">#REF!</definedName>
    <definedName name="___DAT14" localSheetId="19">#REF!</definedName>
    <definedName name="___DAT14" localSheetId="20">#REF!</definedName>
    <definedName name="___DAT14" localSheetId="21">#REF!</definedName>
    <definedName name="___DAT14" localSheetId="22">#REF!</definedName>
    <definedName name="___DAT14" localSheetId="24">#REF!</definedName>
    <definedName name="___DAT14" localSheetId="25">#REF!</definedName>
    <definedName name="___DAT14" localSheetId="26">#REF!</definedName>
    <definedName name="___DAT15" localSheetId="7">#REF!</definedName>
    <definedName name="___DAT15" localSheetId="6">#REF!</definedName>
    <definedName name="___DAT15" localSheetId="9">#REF!</definedName>
    <definedName name="___DAT15" localSheetId="10">#REF!</definedName>
    <definedName name="___DAT15" localSheetId="12">#REF!</definedName>
    <definedName name="___DAT15" localSheetId="13">#REF!</definedName>
    <definedName name="___DAT15" localSheetId="15">#REF!</definedName>
    <definedName name="___DAT15" localSheetId="17">#REF!</definedName>
    <definedName name="___DAT15" localSheetId="19">#REF!</definedName>
    <definedName name="___DAT15" localSheetId="20">#REF!</definedName>
    <definedName name="___DAT15" localSheetId="21">#REF!</definedName>
    <definedName name="___DAT15" localSheetId="22">#REF!</definedName>
    <definedName name="___DAT15" localSheetId="24">#REF!</definedName>
    <definedName name="___DAT15" localSheetId="25">#REF!</definedName>
    <definedName name="___DAT15" localSheetId="26">#REF!</definedName>
    <definedName name="___DAT16" localSheetId="7">#REF!</definedName>
    <definedName name="___DAT16" localSheetId="6">#REF!</definedName>
    <definedName name="___DAT16" localSheetId="9">#REF!</definedName>
    <definedName name="___DAT16" localSheetId="10">#REF!</definedName>
    <definedName name="___DAT16" localSheetId="12">#REF!</definedName>
    <definedName name="___DAT16" localSheetId="13">#REF!</definedName>
    <definedName name="___DAT16" localSheetId="15">#REF!</definedName>
    <definedName name="___DAT16" localSheetId="17">#REF!</definedName>
    <definedName name="___DAT16" localSheetId="19">#REF!</definedName>
    <definedName name="___DAT16" localSheetId="20">#REF!</definedName>
    <definedName name="___DAT16" localSheetId="21">#REF!</definedName>
    <definedName name="___DAT16" localSheetId="22">#REF!</definedName>
    <definedName name="___DAT16" localSheetId="24">#REF!</definedName>
    <definedName name="___DAT16" localSheetId="25">#REF!</definedName>
    <definedName name="___DAT16" localSheetId="26">#REF!</definedName>
    <definedName name="___DAT17" localSheetId="7">#REF!</definedName>
    <definedName name="___DAT17" localSheetId="6">#REF!</definedName>
    <definedName name="___DAT17" localSheetId="9">#REF!</definedName>
    <definedName name="___DAT17" localSheetId="10">#REF!</definedName>
    <definedName name="___DAT17" localSheetId="12">#REF!</definedName>
    <definedName name="___DAT17" localSheetId="13">#REF!</definedName>
    <definedName name="___DAT17" localSheetId="15">#REF!</definedName>
    <definedName name="___DAT17" localSheetId="17">#REF!</definedName>
    <definedName name="___DAT17" localSheetId="19">#REF!</definedName>
    <definedName name="___DAT17" localSheetId="20">#REF!</definedName>
    <definedName name="___DAT17" localSheetId="21">#REF!</definedName>
    <definedName name="___DAT17" localSheetId="22">#REF!</definedName>
    <definedName name="___DAT17" localSheetId="24">#REF!</definedName>
    <definedName name="___DAT17" localSheetId="25">#REF!</definedName>
    <definedName name="___DAT17" localSheetId="26">#REF!</definedName>
    <definedName name="___DAT18" localSheetId="7">#REF!</definedName>
    <definedName name="___DAT18" localSheetId="6">#REF!</definedName>
    <definedName name="___DAT18" localSheetId="9">#REF!</definedName>
    <definedName name="___DAT18" localSheetId="10">#REF!</definedName>
    <definedName name="___DAT18" localSheetId="12">#REF!</definedName>
    <definedName name="___DAT18" localSheetId="13">#REF!</definedName>
    <definedName name="___DAT18" localSheetId="15">#REF!</definedName>
    <definedName name="___DAT18" localSheetId="17">#REF!</definedName>
    <definedName name="___DAT18" localSheetId="19">#REF!</definedName>
    <definedName name="___DAT18" localSheetId="20">#REF!</definedName>
    <definedName name="___DAT18" localSheetId="21">#REF!</definedName>
    <definedName name="___DAT18" localSheetId="22">#REF!</definedName>
    <definedName name="___DAT18" localSheetId="24">#REF!</definedName>
    <definedName name="___DAT18" localSheetId="25">#REF!</definedName>
    <definedName name="___DAT18" localSheetId="26">#REF!</definedName>
    <definedName name="___DAT19" localSheetId="7">#REF!</definedName>
    <definedName name="___DAT19" localSheetId="6">#REF!</definedName>
    <definedName name="___DAT19" localSheetId="9">#REF!</definedName>
    <definedName name="___DAT19" localSheetId="10">#REF!</definedName>
    <definedName name="___DAT19" localSheetId="12">#REF!</definedName>
    <definedName name="___DAT19" localSheetId="13">#REF!</definedName>
    <definedName name="___DAT19" localSheetId="15">#REF!</definedName>
    <definedName name="___DAT19" localSheetId="17">#REF!</definedName>
    <definedName name="___DAT19" localSheetId="19">#REF!</definedName>
    <definedName name="___DAT19" localSheetId="20">#REF!</definedName>
    <definedName name="___DAT19" localSheetId="21">#REF!</definedName>
    <definedName name="___DAT19" localSheetId="22">#REF!</definedName>
    <definedName name="___DAT19" localSheetId="24">#REF!</definedName>
    <definedName name="___DAT19" localSheetId="25">#REF!</definedName>
    <definedName name="___DAT19" localSheetId="26">#REF!</definedName>
    <definedName name="___DAT2" localSheetId="7">#REF!</definedName>
    <definedName name="___DAT2" localSheetId="6">#REF!</definedName>
    <definedName name="___DAT2" localSheetId="9">#REF!</definedName>
    <definedName name="___DAT2" localSheetId="10">#REF!</definedName>
    <definedName name="___DAT2" localSheetId="12">#REF!</definedName>
    <definedName name="___DAT2" localSheetId="13">#REF!</definedName>
    <definedName name="___DAT2" localSheetId="15">#REF!</definedName>
    <definedName name="___DAT2" localSheetId="17">#REF!</definedName>
    <definedName name="___DAT2" localSheetId="19">#REF!</definedName>
    <definedName name="___DAT2" localSheetId="20">#REF!</definedName>
    <definedName name="___DAT2" localSheetId="21">#REF!</definedName>
    <definedName name="___DAT2" localSheetId="22">#REF!</definedName>
    <definedName name="___DAT2" localSheetId="24">#REF!</definedName>
    <definedName name="___DAT2" localSheetId="25">#REF!</definedName>
    <definedName name="___DAT2" localSheetId="26">#REF!</definedName>
    <definedName name="___DAT20" localSheetId="7">#REF!</definedName>
    <definedName name="___DAT20" localSheetId="6">#REF!</definedName>
    <definedName name="___DAT20" localSheetId="9">#REF!</definedName>
    <definedName name="___DAT20" localSheetId="10">#REF!</definedName>
    <definedName name="___DAT20" localSheetId="12">#REF!</definedName>
    <definedName name="___DAT20" localSheetId="13">#REF!</definedName>
    <definedName name="___DAT20" localSheetId="15">#REF!</definedName>
    <definedName name="___DAT20" localSheetId="17">#REF!</definedName>
    <definedName name="___DAT20" localSheetId="19">#REF!</definedName>
    <definedName name="___DAT20" localSheetId="20">#REF!</definedName>
    <definedName name="___DAT20" localSheetId="21">#REF!</definedName>
    <definedName name="___DAT20" localSheetId="22">#REF!</definedName>
    <definedName name="___DAT20" localSheetId="24">#REF!</definedName>
    <definedName name="___DAT20" localSheetId="25">#REF!</definedName>
    <definedName name="___DAT20" localSheetId="26">#REF!</definedName>
    <definedName name="___DAT21" localSheetId="7">#REF!</definedName>
    <definedName name="___DAT21" localSheetId="6">#REF!</definedName>
    <definedName name="___DAT21" localSheetId="9">#REF!</definedName>
    <definedName name="___DAT21" localSheetId="10">#REF!</definedName>
    <definedName name="___DAT21" localSheetId="12">#REF!</definedName>
    <definedName name="___DAT21" localSheetId="13">#REF!</definedName>
    <definedName name="___DAT21" localSheetId="15">#REF!</definedName>
    <definedName name="___DAT21" localSheetId="17">#REF!</definedName>
    <definedName name="___DAT21" localSheetId="19">#REF!</definedName>
    <definedName name="___DAT21" localSheetId="20">#REF!</definedName>
    <definedName name="___DAT21" localSheetId="21">#REF!</definedName>
    <definedName name="___DAT21" localSheetId="22">#REF!</definedName>
    <definedName name="___DAT21" localSheetId="24">#REF!</definedName>
    <definedName name="___DAT21" localSheetId="25">#REF!</definedName>
    <definedName name="___DAT21" localSheetId="26">#REF!</definedName>
    <definedName name="___DAT3" localSheetId="7">#REF!</definedName>
    <definedName name="___DAT3" localSheetId="6">#REF!</definedName>
    <definedName name="___DAT3" localSheetId="9">#REF!</definedName>
    <definedName name="___DAT3" localSheetId="10">#REF!</definedName>
    <definedName name="___DAT3" localSheetId="12">#REF!</definedName>
    <definedName name="___DAT3" localSheetId="13">#REF!</definedName>
    <definedName name="___DAT3" localSheetId="15">#REF!</definedName>
    <definedName name="___DAT3" localSheetId="17">#REF!</definedName>
    <definedName name="___DAT3" localSheetId="19">#REF!</definedName>
    <definedName name="___DAT3" localSheetId="20">#REF!</definedName>
    <definedName name="___DAT3" localSheetId="21">#REF!</definedName>
    <definedName name="___DAT3" localSheetId="22">#REF!</definedName>
    <definedName name="___DAT3" localSheetId="24">#REF!</definedName>
    <definedName name="___DAT3" localSheetId="25">#REF!</definedName>
    <definedName name="___DAT3" localSheetId="26">#REF!</definedName>
    <definedName name="___DAT4" localSheetId="7">#REF!</definedName>
    <definedName name="___DAT4" localSheetId="6">#REF!</definedName>
    <definedName name="___DAT4" localSheetId="9">#REF!</definedName>
    <definedName name="___DAT4" localSheetId="10">#REF!</definedName>
    <definedName name="___DAT4" localSheetId="12">#REF!</definedName>
    <definedName name="___DAT4" localSheetId="13">#REF!</definedName>
    <definedName name="___DAT4" localSheetId="15">#REF!</definedName>
    <definedName name="___DAT4" localSheetId="17">#REF!</definedName>
    <definedName name="___DAT4" localSheetId="19">#REF!</definedName>
    <definedName name="___DAT4" localSheetId="20">#REF!</definedName>
    <definedName name="___DAT4" localSheetId="21">#REF!</definedName>
    <definedName name="___DAT4" localSheetId="22">#REF!</definedName>
    <definedName name="___DAT4" localSheetId="24">#REF!</definedName>
    <definedName name="___DAT4" localSheetId="25">#REF!</definedName>
    <definedName name="___DAT4" localSheetId="26">#REF!</definedName>
    <definedName name="___DAT5" localSheetId="7">#REF!</definedName>
    <definedName name="___DAT5" localSheetId="6">#REF!</definedName>
    <definedName name="___DAT5" localSheetId="9">#REF!</definedName>
    <definedName name="___DAT5" localSheetId="10">#REF!</definedName>
    <definedName name="___DAT5" localSheetId="12">#REF!</definedName>
    <definedName name="___DAT5" localSheetId="13">#REF!</definedName>
    <definedName name="___DAT5" localSheetId="15">#REF!</definedName>
    <definedName name="___DAT5" localSheetId="17">#REF!</definedName>
    <definedName name="___DAT5" localSheetId="19">#REF!</definedName>
    <definedName name="___DAT5" localSheetId="20">#REF!</definedName>
    <definedName name="___DAT5" localSheetId="21">#REF!</definedName>
    <definedName name="___DAT5" localSheetId="22">#REF!</definedName>
    <definedName name="___DAT5" localSheetId="24">#REF!</definedName>
    <definedName name="___DAT5" localSheetId="25">#REF!</definedName>
    <definedName name="___DAT5" localSheetId="26">#REF!</definedName>
    <definedName name="___DAT6" localSheetId="7">#REF!</definedName>
    <definedName name="___DAT6" localSheetId="6">#REF!</definedName>
    <definedName name="___DAT6" localSheetId="9">#REF!</definedName>
    <definedName name="___DAT6" localSheetId="10">#REF!</definedName>
    <definedName name="___DAT6" localSheetId="12">#REF!</definedName>
    <definedName name="___DAT6" localSheetId="13">#REF!</definedName>
    <definedName name="___DAT6" localSheetId="15">#REF!</definedName>
    <definedName name="___DAT6" localSheetId="17">#REF!</definedName>
    <definedName name="___DAT6" localSheetId="19">#REF!</definedName>
    <definedName name="___DAT6" localSheetId="20">#REF!</definedName>
    <definedName name="___DAT6" localSheetId="21">#REF!</definedName>
    <definedName name="___DAT6" localSheetId="22">#REF!</definedName>
    <definedName name="___DAT6" localSheetId="24">#REF!</definedName>
    <definedName name="___DAT6" localSheetId="25">#REF!</definedName>
    <definedName name="___DAT6" localSheetId="26">#REF!</definedName>
    <definedName name="___DAT7" localSheetId="7">#REF!</definedName>
    <definedName name="___DAT7" localSheetId="6">#REF!</definedName>
    <definedName name="___DAT7" localSheetId="9">#REF!</definedName>
    <definedName name="___DAT7" localSheetId="10">#REF!</definedName>
    <definedName name="___DAT7" localSheetId="12">#REF!</definedName>
    <definedName name="___DAT7" localSheetId="13">#REF!</definedName>
    <definedName name="___DAT7" localSheetId="15">#REF!</definedName>
    <definedName name="___DAT7" localSheetId="17">#REF!</definedName>
    <definedName name="___DAT7" localSheetId="19">#REF!</definedName>
    <definedName name="___DAT7" localSheetId="20">#REF!</definedName>
    <definedName name="___DAT7" localSheetId="21">#REF!</definedName>
    <definedName name="___DAT7" localSheetId="22">#REF!</definedName>
    <definedName name="___DAT7" localSheetId="24">#REF!</definedName>
    <definedName name="___DAT7" localSheetId="25">#REF!</definedName>
    <definedName name="___DAT7" localSheetId="26">#REF!</definedName>
    <definedName name="___DAT8" localSheetId="7">#REF!</definedName>
    <definedName name="___DAT8" localSheetId="6">#REF!</definedName>
    <definedName name="___DAT8" localSheetId="9">#REF!</definedName>
    <definedName name="___DAT8" localSheetId="10">#REF!</definedName>
    <definedName name="___DAT8" localSheetId="12">#REF!</definedName>
    <definedName name="___DAT8" localSheetId="13">#REF!</definedName>
    <definedName name="___DAT8" localSheetId="15">#REF!</definedName>
    <definedName name="___DAT8" localSheetId="17">#REF!</definedName>
    <definedName name="___DAT8" localSheetId="19">#REF!</definedName>
    <definedName name="___DAT8" localSheetId="20">#REF!</definedName>
    <definedName name="___DAT8" localSheetId="21">#REF!</definedName>
    <definedName name="___DAT8" localSheetId="22">#REF!</definedName>
    <definedName name="___DAT8" localSheetId="24">#REF!</definedName>
    <definedName name="___DAT8" localSheetId="25">#REF!</definedName>
    <definedName name="___DAT8" localSheetId="26">#REF!</definedName>
    <definedName name="___DAT9" localSheetId="7">#REF!</definedName>
    <definedName name="___DAT9" localSheetId="6">#REF!</definedName>
    <definedName name="___DAT9" localSheetId="9">#REF!</definedName>
    <definedName name="___DAT9" localSheetId="10">#REF!</definedName>
    <definedName name="___DAT9" localSheetId="12">#REF!</definedName>
    <definedName name="___DAT9" localSheetId="13">#REF!</definedName>
    <definedName name="___DAT9" localSheetId="15">#REF!</definedName>
    <definedName name="___DAT9" localSheetId="17">#REF!</definedName>
    <definedName name="___DAT9" localSheetId="19">#REF!</definedName>
    <definedName name="___DAT9" localSheetId="20">#REF!</definedName>
    <definedName name="___DAT9" localSheetId="21">#REF!</definedName>
    <definedName name="___DAT9" localSheetId="22">#REF!</definedName>
    <definedName name="___DAT9" localSheetId="24">#REF!</definedName>
    <definedName name="___DAT9" localSheetId="25">#REF!</definedName>
    <definedName name="___DAT9" localSheetId="26">#REF!</definedName>
    <definedName name="__DAT1" localSheetId="7">#REF!</definedName>
    <definedName name="__DAT1" localSheetId="6">#REF!</definedName>
    <definedName name="__DAT1" localSheetId="9">#REF!</definedName>
    <definedName name="__DAT1" localSheetId="10">#REF!</definedName>
    <definedName name="__DAT1" localSheetId="12">#REF!</definedName>
    <definedName name="__DAT1" localSheetId="13">#REF!</definedName>
    <definedName name="__DAT1" localSheetId="15">#REF!</definedName>
    <definedName name="__DAT1" localSheetId="17">#REF!</definedName>
    <definedName name="__DAT1" localSheetId="19">#REF!</definedName>
    <definedName name="__DAT1" localSheetId="20">#REF!</definedName>
    <definedName name="__DAT1" localSheetId="21">#REF!</definedName>
    <definedName name="__DAT1" localSheetId="22">#REF!</definedName>
    <definedName name="__DAT1" localSheetId="24">#REF!</definedName>
    <definedName name="__DAT1" localSheetId="25">#REF!</definedName>
    <definedName name="__DAT1" localSheetId="26">#REF!</definedName>
    <definedName name="__DAT10" localSheetId="7">#REF!</definedName>
    <definedName name="__DAT10" localSheetId="6">#REF!</definedName>
    <definedName name="__DAT10" localSheetId="9">#REF!</definedName>
    <definedName name="__DAT10" localSheetId="10">#REF!</definedName>
    <definedName name="__DAT10" localSheetId="12">#REF!</definedName>
    <definedName name="__DAT10" localSheetId="13">#REF!</definedName>
    <definedName name="__DAT10" localSheetId="15">#REF!</definedName>
    <definedName name="__DAT10" localSheetId="17">#REF!</definedName>
    <definedName name="__DAT10" localSheetId="19">#REF!</definedName>
    <definedName name="__DAT10" localSheetId="20">#REF!</definedName>
    <definedName name="__DAT10" localSheetId="21">#REF!</definedName>
    <definedName name="__DAT10" localSheetId="22">#REF!</definedName>
    <definedName name="__DAT10" localSheetId="24">#REF!</definedName>
    <definedName name="__DAT10" localSheetId="25">#REF!</definedName>
    <definedName name="__DAT10" localSheetId="26">#REF!</definedName>
    <definedName name="__DAT11" localSheetId="7">#REF!</definedName>
    <definedName name="__DAT11" localSheetId="6">#REF!</definedName>
    <definedName name="__DAT11" localSheetId="9">#REF!</definedName>
    <definedName name="__DAT11" localSheetId="10">#REF!</definedName>
    <definedName name="__DAT11" localSheetId="12">#REF!</definedName>
    <definedName name="__DAT11" localSheetId="13">#REF!</definedName>
    <definedName name="__DAT11" localSheetId="15">#REF!</definedName>
    <definedName name="__DAT11" localSheetId="17">#REF!</definedName>
    <definedName name="__DAT11" localSheetId="19">#REF!</definedName>
    <definedName name="__DAT11" localSheetId="20">#REF!</definedName>
    <definedName name="__DAT11" localSheetId="21">#REF!</definedName>
    <definedName name="__DAT11" localSheetId="22">#REF!</definedName>
    <definedName name="__DAT11" localSheetId="24">#REF!</definedName>
    <definedName name="__DAT11" localSheetId="25">#REF!</definedName>
    <definedName name="__DAT11" localSheetId="26">#REF!</definedName>
    <definedName name="__DAT12" localSheetId="7">#REF!</definedName>
    <definedName name="__DAT12" localSheetId="6">#REF!</definedName>
    <definedName name="__DAT12" localSheetId="9">#REF!</definedName>
    <definedName name="__DAT12" localSheetId="10">#REF!</definedName>
    <definedName name="__DAT12" localSheetId="12">#REF!</definedName>
    <definedName name="__DAT12" localSheetId="13">#REF!</definedName>
    <definedName name="__DAT12" localSheetId="15">#REF!</definedName>
    <definedName name="__DAT12" localSheetId="17">#REF!</definedName>
    <definedName name="__DAT12" localSheetId="19">#REF!</definedName>
    <definedName name="__DAT12" localSheetId="20">#REF!</definedName>
    <definedName name="__DAT12" localSheetId="21">#REF!</definedName>
    <definedName name="__DAT12" localSheetId="22">#REF!</definedName>
    <definedName name="__DAT12" localSheetId="24">#REF!</definedName>
    <definedName name="__DAT12" localSheetId="25">#REF!</definedName>
    <definedName name="__DAT12" localSheetId="26">#REF!</definedName>
    <definedName name="__DAT13" localSheetId="7">#REF!</definedName>
    <definedName name="__DAT13" localSheetId="6">#REF!</definedName>
    <definedName name="__DAT13" localSheetId="9">#REF!</definedName>
    <definedName name="__DAT13" localSheetId="10">#REF!</definedName>
    <definedName name="__DAT13" localSheetId="12">#REF!</definedName>
    <definedName name="__DAT13" localSheetId="13">#REF!</definedName>
    <definedName name="__DAT13" localSheetId="15">#REF!</definedName>
    <definedName name="__DAT13" localSheetId="17">#REF!</definedName>
    <definedName name="__DAT13" localSheetId="19">#REF!</definedName>
    <definedName name="__DAT13" localSheetId="20">#REF!</definedName>
    <definedName name="__DAT13" localSheetId="21">#REF!</definedName>
    <definedName name="__DAT13" localSheetId="22">#REF!</definedName>
    <definedName name="__DAT13" localSheetId="24">#REF!</definedName>
    <definedName name="__DAT13" localSheetId="25">#REF!</definedName>
    <definedName name="__DAT13" localSheetId="26">#REF!</definedName>
    <definedName name="__DAT14" localSheetId="7">#REF!</definedName>
    <definedName name="__DAT14" localSheetId="6">#REF!</definedName>
    <definedName name="__DAT14" localSheetId="9">#REF!</definedName>
    <definedName name="__DAT14" localSheetId="10">#REF!</definedName>
    <definedName name="__DAT14" localSheetId="12">#REF!</definedName>
    <definedName name="__DAT14" localSheetId="13">#REF!</definedName>
    <definedName name="__DAT14" localSheetId="15">#REF!</definedName>
    <definedName name="__DAT14" localSheetId="17">#REF!</definedName>
    <definedName name="__DAT14" localSheetId="19">#REF!</definedName>
    <definedName name="__DAT14" localSheetId="20">#REF!</definedName>
    <definedName name="__DAT14" localSheetId="21">#REF!</definedName>
    <definedName name="__DAT14" localSheetId="22">#REF!</definedName>
    <definedName name="__DAT14" localSheetId="24">#REF!</definedName>
    <definedName name="__DAT14" localSheetId="25">#REF!</definedName>
    <definedName name="__DAT14" localSheetId="26">#REF!</definedName>
    <definedName name="__DAT15" localSheetId="7">#REF!</definedName>
    <definedName name="__DAT15" localSheetId="6">#REF!</definedName>
    <definedName name="__DAT15" localSheetId="9">#REF!</definedName>
    <definedName name="__DAT15" localSheetId="10">#REF!</definedName>
    <definedName name="__DAT15" localSheetId="12">#REF!</definedName>
    <definedName name="__DAT15" localSheetId="13">#REF!</definedName>
    <definedName name="__DAT15" localSheetId="15">#REF!</definedName>
    <definedName name="__DAT15" localSheetId="17">#REF!</definedName>
    <definedName name="__DAT15" localSheetId="19">#REF!</definedName>
    <definedName name="__DAT15" localSheetId="20">#REF!</definedName>
    <definedName name="__DAT15" localSheetId="21">#REF!</definedName>
    <definedName name="__DAT15" localSheetId="22">#REF!</definedName>
    <definedName name="__DAT15" localSheetId="24">#REF!</definedName>
    <definedName name="__DAT15" localSheetId="25">#REF!</definedName>
    <definedName name="__DAT15" localSheetId="26">#REF!</definedName>
    <definedName name="__DAT16" localSheetId="7">#REF!</definedName>
    <definedName name="__DAT16" localSheetId="6">#REF!</definedName>
    <definedName name="__DAT16" localSheetId="9">#REF!</definedName>
    <definedName name="__DAT16" localSheetId="10">#REF!</definedName>
    <definedName name="__DAT16" localSheetId="12">#REF!</definedName>
    <definedName name="__DAT16" localSheetId="13">#REF!</definedName>
    <definedName name="__DAT16" localSheetId="15">#REF!</definedName>
    <definedName name="__DAT16" localSheetId="17">#REF!</definedName>
    <definedName name="__DAT16" localSheetId="19">#REF!</definedName>
    <definedName name="__DAT16" localSheetId="20">#REF!</definedName>
    <definedName name="__DAT16" localSheetId="21">#REF!</definedName>
    <definedName name="__DAT16" localSheetId="22">#REF!</definedName>
    <definedName name="__DAT16" localSheetId="24">#REF!</definedName>
    <definedName name="__DAT16" localSheetId="25">#REF!</definedName>
    <definedName name="__DAT16" localSheetId="26">#REF!</definedName>
    <definedName name="__DAT17" localSheetId="7">#REF!</definedName>
    <definedName name="__DAT17" localSheetId="6">#REF!</definedName>
    <definedName name="__DAT17" localSheetId="9">#REF!</definedName>
    <definedName name="__DAT17" localSheetId="10">#REF!</definedName>
    <definedName name="__DAT17" localSheetId="12">#REF!</definedName>
    <definedName name="__DAT17" localSheetId="13">#REF!</definedName>
    <definedName name="__DAT17" localSheetId="15">#REF!</definedName>
    <definedName name="__DAT17" localSheetId="17">#REF!</definedName>
    <definedName name="__DAT17" localSheetId="19">#REF!</definedName>
    <definedName name="__DAT17" localSheetId="20">#REF!</definedName>
    <definedName name="__DAT17" localSheetId="21">#REF!</definedName>
    <definedName name="__DAT17" localSheetId="22">#REF!</definedName>
    <definedName name="__DAT17" localSheetId="24">#REF!</definedName>
    <definedName name="__DAT17" localSheetId="25">#REF!</definedName>
    <definedName name="__DAT17" localSheetId="26">#REF!</definedName>
    <definedName name="__DAT18" localSheetId="7">#REF!</definedName>
    <definedName name="__DAT18" localSheetId="6">#REF!</definedName>
    <definedName name="__DAT18" localSheetId="9">#REF!</definedName>
    <definedName name="__DAT18" localSheetId="10">#REF!</definedName>
    <definedName name="__DAT18" localSheetId="12">#REF!</definedName>
    <definedName name="__DAT18" localSheetId="13">#REF!</definedName>
    <definedName name="__DAT18" localSheetId="15">#REF!</definedName>
    <definedName name="__DAT18" localSheetId="17">#REF!</definedName>
    <definedName name="__DAT18" localSheetId="19">#REF!</definedName>
    <definedName name="__DAT18" localSheetId="20">#REF!</definedName>
    <definedName name="__DAT18" localSheetId="21">#REF!</definedName>
    <definedName name="__DAT18" localSheetId="22">#REF!</definedName>
    <definedName name="__DAT18" localSheetId="24">#REF!</definedName>
    <definedName name="__DAT18" localSheetId="25">#REF!</definedName>
    <definedName name="__DAT18" localSheetId="26">#REF!</definedName>
    <definedName name="__DAT19" localSheetId="7">#REF!</definedName>
    <definedName name="__DAT19" localSheetId="6">#REF!</definedName>
    <definedName name="__DAT19" localSheetId="9">#REF!</definedName>
    <definedName name="__DAT19" localSheetId="10">#REF!</definedName>
    <definedName name="__DAT19" localSheetId="12">#REF!</definedName>
    <definedName name="__DAT19" localSheetId="13">#REF!</definedName>
    <definedName name="__DAT19" localSheetId="15">#REF!</definedName>
    <definedName name="__DAT19" localSheetId="17">#REF!</definedName>
    <definedName name="__DAT19" localSheetId="19">#REF!</definedName>
    <definedName name="__DAT19" localSheetId="20">#REF!</definedName>
    <definedName name="__DAT19" localSheetId="21">#REF!</definedName>
    <definedName name="__DAT19" localSheetId="22">#REF!</definedName>
    <definedName name="__DAT19" localSheetId="24">#REF!</definedName>
    <definedName name="__DAT19" localSheetId="25">#REF!</definedName>
    <definedName name="__DAT19" localSheetId="26">#REF!</definedName>
    <definedName name="__DAT2" localSheetId="7">#REF!</definedName>
    <definedName name="__DAT2" localSheetId="6">#REF!</definedName>
    <definedName name="__DAT2" localSheetId="9">#REF!</definedName>
    <definedName name="__DAT2" localSheetId="10">#REF!</definedName>
    <definedName name="__DAT2" localSheetId="12">#REF!</definedName>
    <definedName name="__DAT2" localSheetId="13">#REF!</definedName>
    <definedName name="__DAT2" localSheetId="15">#REF!</definedName>
    <definedName name="__DAT2" localSheetId="17">#REF!</definedName>
    <definedName name="__DAT2" localSheetId="19">#REF!</definedName>
    <definedName name="__DAT2" localSheetId="20">#REF!</definedName>
    <definedName name="__DAT2" localSheetId="21">#REF!</definedName>
    <definedName name="__DAT2" localSheetId="22">#REF!</definedName>
    <definedName name="__DAT2" localSheetId="24">#REF!</definedName>
    <definedName name="__DAT2" localSheetId="25">#REF!</definedName>
    <definedName name="__DAT2" localSheetId="26">#REF!</definedName>
    <definedName name="__DAT20" localSheetId="7">#REF!</definedName>
    <definedName name="__DAT20" localSheetId="6">#REF!</definedName>
    <definedName name="__DAT20" localSheetId="9">#REF!</definedName>
    <definedName name="__DAT20" localSheetId="10">#REF!</definedName>
    <definedName name="__DAT20" localSheetId="12">#REF!</definedName>
    <definedName name="__DAT20" localSheetId="13">#REF!</definedName>
    <definedName name="__DAT20" localSheetId="15">#REF!</definedName>
    <definedName name="__DAT20" localSheetId="17">#REF!</definedName>
    <definedName name="__DAT20" localSheetId="19">#REF!</definedName>
    <definedName name="__DAT20" localSheetId="20">#REF!</definedName>
    <definedName name="__DAT20" localSheetId="21">#REF!</definedName>
    <definedName name="__DAT20" localSheetId="22">#REF!</definedName>
    <definedName name="__DAT20" localSheetId="24">#REF!</definedName>
    <definedName name="__DAT20" localSheetId="25">#REF!</definedName>
    <definedName name="__DAT20" localSheetId="26">#REF!</definedName>
    <definedName name="__DAT21" localSheetId="7">#REF!</definedName>
    <definedName name="__DAT21" localSheetId="6">#REF!</definedName>
    <definedName name="__DAT21" localSheetId="9">#REF!</definedName>
    <definedName name="__DAT21" localSheetId="10">#REF!</definedName>
    <definedName name="__DAT21" localSheetId="12">#REF!</definedName>
    <definedName name="__DAT21" localSheetId="13">#REF!</definedName>
    <definedName name="__DAT21" localSheetId="15">#REF!</definedName>
    <definedName name="__DAT21" localSheetId="17">#REF!</definedName>
    <definedName name="__DAT21" localSheetId="19">#REF!</definedName>
    <definedName name="__DAT21" localSheetId="20">#REF!</definedName>
    <definedName name="__DAT21" localSheetId="21">#REF!</definedName>
    <definedName name="__DAT21" localSheetId="22">#REF!</definedName>
    <definedName name="__DAT21" localSheetId="24">#REF!</definedName>
    <definedName name="__DAT21" localSheetId="25">#REF!</definedName>
    <definedName name="__DAT21" localSheetId="26">#REF!</definedName>
    <definedName name="__DAT3" localSheetId="7">#REF!</definedName>
    <definedName name="__DAT3" localSheetId="6">#REF!</definedName>
    <definedName name="__DAT3" localSheetId="9">#REF!</definedName>
    <definedName name="__DAT3" localSheetId="10">#REF!</definedName>
    <definedName name="__DAT3" localSheetId="12">#REF!</definedName>
    <definedName name="__DAT3" localSheetId="13">#REF!</definedName>
    <definedName name="__DAT3" localSheetId="15">#REF!</definedName>
    <definedName name="__DAT3" localSheetId="17">#REF!</definedName>
    <definedName name="__DAT3" localSheetId="19">#REF!</definedName>
    <definedName name="__DAT3" localSheetId="20">#REF!</definedName>
    <definedName name="__DAT3" localSheetId="21">#REF!</definedName>
    <definedName name="__DAT3" localSheetId="22">#REF!</definedName>
    <definedName name="__DAT3" localSheetId="24">#REF!</definedName>
    <definedName name="__DAT3" localSheetId="25">#REF!</definedName>
    <definedName name="__DAT3" localSheetId="26">#REF!</definedName>
    <definedName name="__DAT4" localSheetId="7">#REF!</definedName>
    <definedName name="__DAT4" localSheetId="6">#REF!</definedName>
    <definedName name="__DAT4" localSheetId="9">#REF!</definedName>
    <definedName name="__DAT4" localSheetId="10">#REF!</definedName>
    <definedName name="__DAT4" localSheetId="12">#REF!</definedName>
    <definedName name="__DAT4" localSheetId="13">#REF!</definedName>
    <definedName name="__DAT4" localSheetId="15">#REF!</definedName>
    <definedName name="__DAT4" localSheetId="17">#REF!</definedName>
    <definedName name="__DAT4" localSheetId="19">#REF!</definedName>
    <definedName name="__DAT4" localSheetId="20">#REF!</definedName>
    <definedName name="__DAT4" localSheetId="21">#REF!</definedName>
    <definedName name="__DAT4" localSheetId="22">#REF!</definedName>
    <definedName name="__DAT4" localSheetId="24">#REF!</definedName>
    <definedName name="__DAT4" localSheetId="25">#REF!</definedName>
    <definedName name="__DAT4" localSheetId="26">#REF!</definedName>
    <definedName name="__DAT5" localSheetId="7">#REF!</definedName>
    <definedName name="__DAT5" localSheetId="6">#REF!</definedName>
    <definedName name="__DAT5" localSheetId="9">#REF!</definedName>
    <definedName name="__DAT5" localSheetId="10">#REF!</definedName>
    <definedName name="__DAT5" localSheetId="12">#REF!</definedName>
    <definedName name="__DAT5" localSheetId="13">#REF!</definedName>
    <definedName name="__DAT5" localSheetId="15">#REF!</definedName>
    <definedName name="__DAT5" localSheetId="17">#REF!</definedName>
    <definedName name="__DAT5" localSheetId="19">#REF!</definedName>
    <definedName name="__DAT5" localSheetId="20">#REF!</definedName>
    <definedName name="__DAT5" localSheetId="21">#REF!</definedName>
    <definedName name="__DAT5" localSheetId="22">#REF!</definedName>
    <definedName name="__DAT5" localSheetId="24">#REF!</definedName>
    <definedName name="__DAT5" localSheetId="25">#REF!</definedName>
    <definedName name="__DAT5" localSheetId="26">#REF!</definedName>
    <definedName name="__DAT6" localSheetId="7">#REF!</definedName>
    <definedName name="__DAT6" localSheetId="6">#REF!</definedName>
    <definedName name="__DAT6" localSheetId="9">#REF!</definedName>
    <definedName name="__DAT6" localSheetId="10">#REF!</definedName>
    <definedName name="__DAT6" localSheetId="12">#REF!</definedName>
    <definedName name="__DAT6" localSheetId="13">#REF!</definedName>
    <definedName name="__DAT6" localSheetId="15">#REF!</definedName>
    <definedName name="__DAT6" localSheetId="17">#REF!</definedName>
    <definedName name="__DAT6" localSheetId="19">#REF!</definedName>
    <definedName name="__DAT6" localSheetId="20">#REF!</definedName>
    <definedName name="__DAT6" localSheetId="21">#REF!</definedName>
    <definedName name="__DAT6" localSheetId="22">#REF!</definedName>
    <definedName name="__DAT6" localSheetId="24">#REF!</definedName>
    <definedName name="__DAT6" localSheetId="25">#REF!</definedName>
    <definedName name="__DAT6" localSheetId="26">#REF!</definedName>
    <definedName name="__DAT7" localSheetId="7">#REF!</definedName>
    <definedName name="__DAT7" localSheetId="6">#REF!</definedName>
    <definedName name="__DAT7" localSheetId="9">#REF!</definedName>
    <definedName name="__DAT7" localSheetId="10">#REF!</definedName>
    <definedName name="__DAT7" localSheetId="12">#REF!</definedName>
    <definedName name="__DAT7" localSheetId="13">#REF!</definedName>
    <definedName name="__DAT7" localSheetId="15">#REF!</definedName>
    <definedName name="__DAT7" localSheetId="17">#REF!</definedName>
    <definedName name="__DAT7" localSheetId="19">#REF!</definedName>
    <definedName name="__DAT7" localSheetId="20">#REF!</definedName>
    <definedName name="__DAT7" localSheetId="21">#REF!</definedName>
    <definedName name="__DAT7" localSheetId="22">#REF!</definedName>
    <definedName name="__DAT7" localSheetId="24">#REF!</definedName>
    <definedName name="__DAT7" localSheetId="25">#REF!</definedName>
    <definedName name="__DAT7" localSheetId="26">#REF!</definedName>
    <definedName name="__DAT8" localSheetId="7">#REF!</definedName>
    <definedName name="__DAT8" localSheetId="6">#REF!</definedName>
    <definedName name="__DAT8" localSheetId="9">#REF!</definedName>
    <definedName name="__DAT8" localSheetId="10">#REF!</definedName>
    <definedName name="__DAT8" localSheetId="12">#REF!</definedName>
    <definedName name="__DAT8" localSheetId="13">#REF!</definedName>
    <definedName name="__DAT8" localSheetId="15">#REF!</definedName>
    <definedName name="__DAT8" localSheetId="17">#REF!</definedName>
    <definedName name="__DAT8" localSheetId="19">#REF!</definedName>
    <definedName name="__DAT8" localSheetId="20">#REF!</definedName>
    <definedName name="__DAT8" localSheetId="21">#REF!</definedName>
    <definedName name="__DAT8" localSheetId="22">#REF!</definedName>
    <definedName name="__DAT8" localSheetId="24">#REF!</definedName>
    <definedName name="__DAT8" localSheetId="25">#REF!</definedName>
    <definedName name="__DAT8" localSheetId="26">#REF!</definedName>
    <definedName name="__DAT9" localSheetId="7">#REF!</definedName>
    <definedName name="__DAT9" localSheetId="6">#REF!</definedName>
    <definedName name="__DAT9" localSheetId="9">#REF!</definedName>
    <definedName name="__DAT9" localSheetId="10">#REF!</definedName>
    <definedName name="__DAT9" localSheetId="12">#REF!</definedName>
    <definedName name="__DAT9" localSheetId="13">#REF!</definedName>
    <definedName name="__DAT9" localSheetId="15">#REF!</definedName>
    <definedName name="__DAT9" localSheetId="17">#REF!</definedName>
    <definedName name="__DAT9" localSheetId="19">#REF!</definedName>
    <definedName name="__DAT9" localSheetId="20">#REF!</definedName>
    <definedName name="__DAT9" localSheetId="21">#REF!</definedName>
    <definedName name="__DAT9" localSheetId="22">#REF!</definedName>
    <definedName name="__DAT9" localSheetId="24">#REF!</definedName>
    <definedName name="__DAT9" localSheetId="25">#REF!</definedName>
    <definedName name="__DAT9" localSheetId="26">#REF!</definedName>
    <definedName name="_DAT1" localSheetId="7">#REF!</definedName>
    <definedName name="_DAT1" localSheetId="6">#REF!</definedName>
    <definedName name="_DAT1" localSheetId="9">#REF!</definedName>
    <definedName name="_DAT1" localSheetId="10">#REF!</definedName>
    <definedName name="_DAT1" localSheetId="12">#REF!</definedName>
    <definedName name="_DAT1" localSheetId="13">#REF!</definedName>
    <definedName name="_DAT1" localSheetId="15">#REF!</definedName>
    <definedName name="_DAT1" localSheetId="17">#REF!</definedName>
    <definedName name="_DAT1" localSheetId="19">#REF!</definedName>
    <definedName name="_DAT1" localSheetId="20">#REF!</definedName>
    <definedName name="_DAT1" localSheetId="21">#REF!</definedName>
    <definedName name="_DAT1" localSheetId="22">#REF!</definedName>
    <definedName name="_DAT1" localSheetId="24">#REF!</definedName>
    <definedName name="_DAT1" localSheetId="25">#REF!</definedName>
    <definedName name="_DAT1" localSheetId="26">#REF!</definedName>
    <definedName name="_DAT10" localSheetId="7">#REF!</definedName>
    <definedName name="_DAT10" localSheetId="6">#REF!</definedName>
    <definedName name="_DAT10" localSheetId="9">#REF!</definedName>
    <definedName name="_DAT10" localSheetId="10">#REF!</definedName>
    <definedName name="_DAT10" localSheetId="12">#REF!</definedName>
    <definedName name="_DAT10" localSheetId="13">#REF!</definedName>
    <definedName name="_DAT10" localSheetId="15">#REF!</definedName>
    <definedName name="_DAT10" localSheetId="17">#REF!</definedName>
    <definedName name="_DAT10" localSheetId="19">#REF!</definedName>
    <definedName name="_DAT10" localSheetId="20">#REF!</definedName>
    <definedName name="_DAT10" localSheetId="21">#REF!</definedName>
    <definedName name="_DAT10" localSheetId="22">#REF!</definedName>
    <definedName name="_DAT10" localSheetId="24">#REF!</definedName>
    <definedName name="_DAT10" localSheetId="25">#REF!</definedName>
    <definedName name="_DAT10" localSheetId="26">#REF!</definedName>
    <definedName name="_DAT11" localSheetId="7">#REF!</definedName>
    <definedName name="_DAT11" localSheetId="6">#REF!</definedName>
    <definedName name="_DAT11" localSheetId="9">#REF!</definedName>
    <definedName name="_DAT11" localSheetId="10">#REF!</definedName>
    <definedName name="_DAT11" localSheetId="12">#REF!</definedName>
    <definedName name="_DAT11" localSheetId="13">#REF!</definedName>
    <definedName name="_DAT11" localSheetId="15">#REF!</definedName>
    <definedName name="_DAT11" localSheetId="17">#REF!</definedName>
    <definedName name="_DAT11" localSheetId="19">#REF!</definedName>
    <definedName name="_DAT11" localSheetId="20">#REF!</definedName>
    <definedName name="_DAT11" localSheetId="21">#REF!</definedName>
    <definedName name="_DAT11" localSheetId="22">#REF!</definedName>
    <definedName name="_DAT11" localSheetId="24">#REF!</definedName>
    <definedName name="_DAT11" localSheetId="25">#REF!</definedName>
    <definedName name="_DAT11" localSheetId="26">#REF!</definedName>
    <definedName name="_DAT12" localSheetId="7">#REF!</definedName>
    <definedName name="_DAT12" localSheetId="6">#REF!</definedName>
    <definedName name="_DAT12" localSheetId="9">#REF!</definedName>
    <definedName name="_DAT12" localSheetId="10">#REF!</definedName>
    <definedName name="_DAT12" localSheetId="12">#REF!</definedName>
    <definedName name="_DAT12" localSheetId="13">#REF!</definedName>
    <definedName name="_DAT12" localSheetId="15">#REF!</definedName>
    <definedName name="_DAT12" localSheetId="17">#REF!</definedName>
    <definedName name="_DAT12" localSheetId="19">#REF!</definedName>
    <definedName name="_DAT12" localSheetId="20">#REF!</definedName>
    <definedName name="_DAT12" localSheetId="21">#REF!</definedName>
    <definedName name="_DAT12" localSheetId="22">#REF!</definedName>
    <definedName name="_DAT12" localSheetId="24">#REF!</definedName>
    <definedName name="_DAT12" localSheetId="25">#REF!</definedName>
    <definedName name="_DAT12" localSheetId="26">#REF!</definedName>
    <definedName name="_DAT13" localSheetId="7">#REF!</definedName>
    <definedName name="_DAT13" localSheetId="6">#REF!</definedName>
    <definedName name="_DAT13" localSheetId="9">#REF!</definedName>
    <definedName name="_DAT13" localSheetId="10">#REF!</definedName>
    <definedName name="_DAT13" localSheetId="12">#REF!</definedName>
    <definedName name="_DAT13" localSheetId="13">#REF!</definedName>
    <definedName name="_DAT13" localSheetId="15">#REF!</definedName>
    <definedName name="_DAT13" localSheetId="17">#REF!</definedName>
    <definedName name="_DAT13" localSheetId="19">#REF!</definedName>
    <definedName name="_DAT13" localSheetId="20">#REF!</definedName>
    <definedName name="_DAT13" localSheetId="21">#REF!</definedName>
    <definedName name="_DAT13" localSheetId="22">#REF!</definedName>
    <definedName name="_DAT13" localSheetId="24">#REF!</definedName>
    <definedName name="_DAT13" localSheetId="25">#REF!</definedName>
    <definedName name="_DAT13" localSheetId="26">#REF!</definedName>
    <definedName name="_DAT14" localSheetId="7">#REF!</definedName>
    <definedName name="_DAT14" localSheetId="6">#REF!</definedName>
    <definedName name="_DAT14" localSheetId="9">#REF!</definedName>
    <definedName name="_DAT14" localSheetId="10">#REF!</definedName>
    <definedName name="_DAT14" localSheetId="12">#REF!</definedName>
    <definedName name="_DAT14" localSheetId="13">#REF!</definedName>
    <definedName name="_DAT14" localSheetId="15">#REF!</definedName>
    <definedName name="_DAT14" localSheetId="17">#REF!</definedName>
    <definedName name="_DAT14" localSheetId="19">#REF!</definedName>
    <definedName name="_DAT14" localSheetId="20">#REF!</definedName>
    <definedName name="_DAT14" localSheetId="21">#REF!</definedName>
    <definedName name="_DAT14" localSheetId="22">#REF!</definedName>
    <definedName name="_DAT14" localSheetId="24">#REF!</definedName>
    <definedName name="_DAT14" localSheetId="25">#REF!</definedName>
    <definedName name="_DAT14" localSheetId="26">#REF!</definedName>
    <definedName name="_DAT15" localSheetId="7">#REF!</definedName>
    <definedName name="_DAT15" localSheetId="6">#REF!</definedName>
    <definedName name="_DAT15" localSheetId="9">#REF!</definedName>
    <definedName name="_DAT15" localSheetId="10">#REF!</definedName>
    <definedName name="_DAT15" localSheetId="12">#REF!</definedName>
    <definedName name="_DAT15" localSheetId="13">#REF!</definedName>
    <definedName name="_DAT15" localSheetId="15">#REF!</definedName>
    <definedName name="_DAT15" localSheetId="17">#REF!</definedName>
    <definedName name="_DAT15" localSheetId="19">#REF!</definedName>
    <definedName name="_DAT15" localSheetId="20">#REF!</definedName>
    <definedName name="_DAT15" localSheetId="21">#REF!</definedName>
    <definedName name="_DAT15" localSheetId="22">#REF!</definedName>
    <definedName name="_DAT15" localSheetId="24">#REF!</definedName>
    <definedName name="_DAT15" localSheetId="25">#REF!</definedName>
    <definedName name="_DAT15" localSheetId="26">#REF!</definedName>
    <definedName name="_DAT16" localSheetId="7">#REF!</definedName>
    <definedName name="_DAT16" localSheetId="6">#REF!</definedName>
    <definedName name="_DAT16" localSheetId="9">#REF!</definedName>
    <definedName name="_DAT16" localSheetId="10">#REF!</definedName>
    <definedName name="_DAT16" localSheetId="12">#REF!</definedName>
    <definedName name="_DAT16" localSheetId="13">#REF!</definedName>
    <definedName name="_DAT16" localSheetId="15">#REF!</definedName>
    <definedName name="_DAT16" localSheetId="17">#REF!</definedName>
    <definedName name="_DAT16" localSheetId="19">#REF!</definedName>
    <definedName name="_DAT16" localSheetId="20">#REF!</definedName>
    <definedName name="_DAT16" localSheetId="21">#REF!</definedName>
    <definedName name="_DAT16" localSheetId="22">#REF!</definedName>
    <definedName name="_DAT16" localSheetId="24">#REF!</definedName>
    <definedName name="_DAT16" localSheetId="25">#REF!</definedName>
    <definedName name="_DAT16" localSheetId="26">#REF!</definedName>
    <definedName name="_DAT17" localSheetId="7">#REF!</definedName>
    <definedName name="_DAT17" localSheetId="6">#REF!</definedName>
    <definedName name="_DAT17" localSheetId="9">#REF!</definedName>
    <definedName name="_DAT17" localSheetId="10">#REF!</definedName>
    <definedName name="_DAT17" localSheetId="12">#REF!</definedName>
    <definedName name="_DAT17" localSheetId="13">#REF!</definedName>
    <definedName name="_DAT17" localSheetId="15">#REF!</definedName>
    <definedName name="_DAT17" localSheetId="17">#REF!</definedName>
    <definedName name="_DAT17" localSheetId="19">#REF!</definedName>
    <definedName name="_DAT17" localSheetId="20">#REF!</definedName>
    <definedName name="_DAT17" localSheetId="21">#REF!</definedName>
    <definedName name="_DAT17" localSheetId="22">#REF!</definedName>
    <definedName name="_DAT17" localSheetId="24">#REF!</definedName>
    <definedName name="_DAT17" localSheetId="25">#REF!</definedName>
    <definedName name="_DAT17" localSheetId="26">#REF!</definedName>
    <definedName name="_DAT18" localSheetId="7">#REF!</definedName>
    <definedName name="_DAT18" localSheetId="6">#REF!</definedName>
    <definedName name="_DAT18" localSheetId="9">#REF!</definedName>
    <definedName name="_DAT18" localSheetId="10">#REF!</definedName>
    <definedName name="_DAT18" localSheetId="12">#REF!</definedName>
    <definedName name="_DAT18" localSheetId="13">#REF!</definedName>
    <definedName name="_DAT18" localSheetId="15">#REF!</definedName>
    <definedName name="_DAT18" localSheetId="17">#REF!</definedName>
    <definedName name="_DAT18" localSheetId="19">#REF!</definedName>
    <definedName name="_DAT18" localSheetId="20">#REF!</definedName>
    <definedName name="_DAT18" localSheetId="21">#REF!</definedName>
    <definedName name="_DAT18" localSheetId="22">#REF!</definedName>
    <definedName name="_DAT18" localSheetId="24">#REF!</definedName>
    <definedName name="_DAT18" localSheetId="25">#REF!</definedName>
    <definedName name="_DAT18" localSheetId="26">#REF!</definedName>
    <definedName name="_DAT19" localSheetId="7">#REF!</definedName>
    <definedName name="_DAT19" localSheetId="6">#REF!</definedName>
    <definedName name="_DAT19" localSheetId="9">#REF!</definedName>
    <definedName name="_DAT19" localSheetId="10">#REF!</definedName>
    <definedName name="_DAT19" localSheetId="12">#REF!</definedName>
    <definedName name="_DAT19" localSheetId="13">#REF!</definedName>
    <definedName name="_DAT19" localSheetId="15">#REF!</definedName>
    <definedName name="_DAT19" localSheetId="17">#REF!</definedName>
    <definedName name="_DAT19" localSheetId="19">#REF!</definedName>
    <definedName name="_DAT19" localSheetId="20">#REF!</definedName>
    <definedName name="_DAT19" localSheetId="21">#REF!</definedName>
    <definedName name="_DAT19" localSheetId="22">#REF!</definedName>
    <definedName name="_DAT19" localSheetId="24">#REF!</definedName>
    <definedName name="_DAT19" localSheetId="25">#REF!</definedName>
    <definedName name="_DAT19" localSheetId="26">#REF!</definedName>
    <definedName name="_DAT2" localSheetId="7">#REF!</definedName>
    <definedName name="_DAT2" localSheetId="6">#REF!</definedName>
    <definedName name="_DAT2" localSheetId="9">#REF!</definedName>
    <definedName name="_DAT2" localSheetId="10">#REF!</definedName>
    <definedName name="_DAT2" localSheetId="12">#REF!</definedName>
    <definedName name="_DAT2" localSheetId="13">#REF!</definedName>
    <definedName name="_DAT2" localSheetId="15">#REF!</definedName>
    <definedName name="_DAT2" localSheetId="17">#REF!</definedName>
    <definedName name="_DAT2" localSheetId="19">#REF!</definedName>
    <definedName name="_DAT2" localSheetId="20">#REF!</definedName>
    <definedName name="_DAT2" localSheetId="21">#REF!</definedName>
    <definedName name="_DAT2" localSheetId="22">#REF!</definedName>
    <definedName name="_DAT2" localSheetId="24">#REF!</definedName>
    <definedName name="_DAT2" localSheetId="25">#REF!</definedName>
    <definedName name="_DAT2" localSheetId="26">#REF!</definedName>
    <definedName name="_DAT20" localSheetId="7">#REF!</definedName>
    <definedName name="_DAT20" localSheetId="6">#REF!</definedName>
    <definedName name="_DAT20" localSheetId="9">#REF!</definedName>
    <definedName name="_DAT20" localSheetId="10">#REF!</definedName>
    <definedName name="_DAT20" localSheetId="12">#REF!</definedName>
    <definedName name="_DAT20" localSheetId="13">#REF!</definedName>
    <definedName name="_DAT20" localSheetId="15">#REF!</definedName>
    <definedName name="_DAT20" localSheetId="17">#REF!</definedName>
    <definedName name="_DAT20" localSheetId="19">#REF!</definedName>
    <definedName name="_DAT20" localSheetId="20">#REF!</definedName>
    <definedName name="_DAT20" localSheetId="21">#REF!</definedName>
    <definedName name="_DAT20" localSheetId="22">#REF!</definedName>
    <definedName name="_DAT20" localSheetId="24">#REF!</definedName>
    <definedName name="_DAT20" localSheetId="25">#REF!</definedName>
    <definedName name="_DAT20" localSheetId="26">#REF!</definedName>
    <definedName name="_DAT21" localSheetId="7">#REF!</definedName>
    <definedName name="_DAT21" localSheetId="6">#REF!</definedName>
    <definedName name="_DAT21" localSheetId="9">#REF!</definedName>
    <definedName name="_DAT21" localSheetId="10">#REF!</definedName>
    <definedName name="_DAT21" localSheetId="12">#REF!</definedName>
    <definedName name="_DAT21" localSheetId="13">#REF!</definedName>
    <definedName name="_DAT21" localSheetId="15">#REF!</definedName>
    <definedName name="_DAT21" localSheetId="17">#REF!</definedName>
    <definedName name="_DAT21" localSheetId="19">#REF!</definedName>
    <definedName name="_DAT21" localSheetId="20">#REF!</definedName>
    <definedName name="_DAT21" localSheetId="21">#REF!</definedName>
    <definedName name="_DAT21" localSheetId="22">#REF!</definedName>
    <definedName name="_DAT21" localSheetId="24">#REF!</definedName>
    <definedName name="_DAT21" localSheetId="25">#REF!</definedName>
    <definedName name="_DAT21" localSheetId="26">#REF!</definedName>
    <definedName name="_DAT22" localSheetId="7">#REF!</definedName>
    <definedName name="_DAT22" localSheetId="6">#REF!</definedName>
    <definedName name="_DAT22" localSheetId="9">#REF!</definedName>
    <definedName name="_DAT22" localSheetId="10">#REF!</definedName>
    <definedName name="_DAT22" localSheetId="12">#REF!</definedName>
    <definedName name="_DAT22" localSheetId="13">#REF!</definedName>
    <definedName name="_DAT22" localSheetId="15">#REF!</definedName>
    <definedName name="_DAT22" localSheetId="17">#REF!</definedName>
    <definedName name="_DAT22" localSheetId="19">#REF!</definedName>
    <definedName name="_DAT22" localSheetId="20">#REF!</definedName>
    <definedName name="_DAT22" localSheetId="21">#REF!</definedName>
    <definedName name="_DAT22" localSheetId="22">#REF!</definedName>
    <definedName name="_DAT22" localSheetId="24">#REF!</definedName>
    <definedName name="_DAT22" localSheetId="25">#REF!</definedName>
    <definedName name="_DAT22" localSheetId="26">#REF!</definedName>
    <definedName name="_DAT23" localSheetId="7">#REF!</definedName>
    <definedName name="_DAT23" localSheetId="6">#REF!</definedName>
    <definedName name="_DAT23" localSheetId="9">#REF!</definedName>
    <definedName name="_DAT23" localSheetId="10">#REF!</definedName>
    <definedName name="_DAT23" localSheetId="12">#REF!</definedName>
    <definedName name="_DAT23" localSheetId="13">#REF!</definedName>
    <definedName name="_DAT23" localSheetId="15">#REF!</definedName>
    <definedName name="_DAT23" localSheetId="17">#REF!</definedName>
    <definedName name="_DAT23" localSheetId="19">#REF!</definedName>
    <definedName name="_DAT23" localSheetId="20">#REF!</definedName>
    <definedName name="_DAT23" localSheetId="21">#REF!</definedName>
    <definedName name="_DAT23" localSheetId="22">#REF!</definedName>
    <definedName name="_DAT23" localSheetId="24">#REF!</definedName>
    <definedName name="_DAT23" localSheetId="25">#REF!</definedName>
    <definedName name="_DAT23" localSheetId="26">#REF!</definedName>
    <definedName name="_DAT24" localSheetId="7">#REF!</definedName>
    <definedName name="_DAT24" localSheetId="6">#REF!</definedName>
    <definedName name="_DAT24" localSheetId="9">#REF!</definedName>
    <definedName name="_DAT24" localSheetId="10">#REF!</definedName>
    <definedName name="_DAT24" localSheetId="12">#REF!</definedName>
    <definedName name="_DAT24" localSheetId="13">#REF!</definedName>
    <definedName name="_DAT24" localSheetId="15">#REF!</definedName>
    <definedName name="_DAT24" localSheetId="17">#REF!</definedName>
    <definedName name="_DAT24" localSheetId="19">#REF!</definedName>
    <definedName name="_DAT24" localSheetId="20">#REF!</definedName>
    <definedName name="_DAT24" localSheetId="21">#REF!</definedName>
    <definedName name="_DAT24" localSheetId="22">#REF!</definedName>
    <definedName name="_DAT24" localSheetId="24">#REF!</definedName>
    <definedName name="_DAT24" localSheetId="25">#REF!</definedName>
    <definedName name="_DAT24" localSheetId="26">#REF!</definedName>
    <definedName name="_DAT25" localSheetId="7">#REF!</definedName>
    <definedName name="_DAT25" localSheetId="6">#REF!</definedName>
    <definedName name="_DAT25" localSheetId="9">#REF!</definedName>
    <definedName name="_DAT25" localSheetId="10">#REF!</definedName>
    <definedName name="_DAT25" localSheetId="12">#REF!</definedName>
    <definedName name="_DAT25" localSheetId="13">#REF!</definedName>
    <definedName name="_DAT25" localSheetId="15">#REF!</definedName>
    <definedName name="_DAT25" localSheetId="17">#REF!</definedName>
    <definedName name="_DAT25" localSheetId="19">#REF!</definedName>
    <definedName name="_DAT25" localSheetId="20">#REF!</definedName>
    <definedName name="_DAT25" localSheetId="21">#REF!</definedName>
    <definedName name="_DAT25" localSheetId="22">#REF!</definedName>
    <definedName name="_DAT25" localSheetId="24">#REF!</definedName>
    <definedName name="_DAT25" localSheetId="25">#REF!</definedName>
    <definedName name="_DAT25" localSheetId="26">#REF!</definedName>
    <definedName name="_DAT26" localSheetId="7">#REF!</definedName>
    <definedName name="_DAT26" localSheetId="6">#REF!</definedName>
    <definedName name="_DAT26" localSheetId="9">#REF!</definedName>
    <definedName name="_DAT26" localSheetId="10">#REF!</definedName>
    <definedName name="_DAT26" localSheetId="12">#REF!</definedName>
    <definedName name="_DAT26" localSheetId="13">#REF!</definedName>
    <definedName name="_DAT26" localSheetId="15">#REF!</definedName>
    <definedName name="_DAT26" localSheetId="17">#REF!</definedName>
    <definedName name="_DAT26" localSheetId="19">#REF!</definedName>
    <definedName name="_DAT26" localSheetId="20">#REF!</definedName>
    <definedName name="_DAT26" localSheetId="21">#REF!</definedName>
    <definedName name="_DAT26" localSheetId="22">#REF!</definedName>
    <definedName name="_DAT26" localSheetId="24">#REF!</definedName>
    <definedName name="_DAT26" localSheetId="25">#REF!</definedName>
    <definedName name="_DAT26" localSheetId="26">#REF!</definedName>
    <definedName name="_DAT3" localSheetId="7">#REF!</definedName>
    <definedName name="_DAT3" localSheetId="6">#REF!</definedName>
    <definedName name="_DAT3" localSheetId="9">#REF!</definedName>
    <definedName name="_DAT3" localSheetId="10">#REF!</definedName>
    <definedName name="_DAT3" localSheetId="12">#REF!</definedName>
    <definedName name="_DAT3" localSheetId="13">#REF!</definedName>
    <definedName name="_DAT3" localSheetId="15">#REF!</definedName>
    <definedName name="_DAT3" localSheetId="17">#REF!</definedName>
    <definedName name="_DAT3" localSheetId="19">#REF!</definedName>
    <definedName name="_DAT3" localSheetId="20">#REF!</definedName>
    <definedName name="_DAT3" localSheetId="21">#REF!</definedName>
    <definedName name="_DAT3" localSheetId="22">#REF!</definedName>
    <definedName name="_DAT3" localSheetId="24">#REF!</definedName>
    <definedName name="_DAT3" localSheetId="25">#REF!</definedName>
    <definedName name="_DAT3" localSheetId="26">#REF!</definedName>
    <definedName name="_DAT4" localSheetId="7">#REF!</definedName>
    <definedName name="_DAT4" localSheetId="6">#REF!</definedName>
    <definedName name="_DAT4" localSheetId="9">#REF!</definedName>
    <definedName name="_DAT4" localSheetId="10">#REF!</definedName>
    <definedName name="_DAT4" localSheetId="12">#REF!</definedName>
    <definedName name="_DAT4" localSheetId="13">#REF!</definedName>
    <definedName name="_DAT4" localSheetId="15">#REF!</definedName>
    <definedName name="_DAT4" localSheetId="17">#REF!</definedName>
    <definedName name="_DAT4" localSheetId="19">#REF!</definedName>
    <definedName name="_DAT4" localSheetId="20">#REF!</definedName>
    <definedName name="_DAT4" localSheetId="21">#REF!</definedName>
    <definedName name="_DAT4" localSheetId="22">#REF!</definedName>
    <definedName name="_DAT4" localSheetId="24">#REF!</definedName>
    <definedName name="_DAT4" localSheetId="25">#REF!</definedName>
    <definedName name="_DAT4" localSheetId="26">#REF!</definedName>
    <definedName name="_DAT5" localSheetId="7">#REF!</definedName>
    <definedName name="_DAT5" localSheetId="6">#REF!</definedName>
    <definedName name="_DAT5" localSheetId="9">#REF!</definedName>
    <definedName name="_DAT5" localSheetId="10">#REF!</definedName>
    <definedName name="_DAT5" localSheetId="12">#REF!</definedName>
    <definedName name="_DAT5" localSheetId="13">#REF!</definedName>
    <definedName name="_DAT5" localSheetId="15">#REF!</definedName>
    <definedName name="_DAT5" localSheetId="17">#REF!</definedName>
    <definedName name="_DAT5" localSheetId="19">#REF!</definedName>
    <definedName name="_DAT5" localSheetId="20">#REF!</definedName>
    <definedName name="_DAT5" localSheetId="21">#REF!</definedName>
    <definedName name="_DAT5" localSheetId="22">#REF!</definedName>
    <definedName name="_DAT5" localSheetId="24">#REF!</definedName>
    <definedName name="_DAT5" localSheetId="25">#REF!</definedName>
    <definedName name="_DAT5" localSheetId="26">#REF!</definedName>
    <definedName name="_DAT6" localSheetId="7">#REF!</definedName>
    <definedName name="_DAT6" localSheetId="6">#REF!</definedName>
    <definedName name="_DAT6" localSheetId="9">#REF!</definedName>
    <definedName name="_DAT6" localSheetId="10">#REF!</definedName>
    <definedName name="_DAT6" localSheetId="12">#REF!</definedName>
    <definedName name="_DAT6" localSheetId="13">#REF!</definedName>
    <definedName name="_DAT6" localSheetId="15">#REF!</definedName>
    <definedName name="_DAT6" localSheetId="17">#REF!</definedName>
    <definedName name="_DAT6" localSheetId="19">#REF!</definedName>
    <definedName name="_DAT6" localSheetId="20">#REF!</definedName>
    <definedName name="_DAT6" localSheetId="21">#REF!</definedName>
    <definedName name="_DAT6" localSheetId="22">#REF!</definedName>
    <definedName name="_DAT6" localSheetId="24">#REF!</definedName>
    <definedName name="_DAT6" localSheetId="25">#REF!</definedName>
    <definedName name="_DAT6" localSheetId="26">#REF!</definedName>
    <definedName name="_DAT7" localSheetId="7">#REF!</definedName>
    <definedName name="_DAT7" localSheetId="6">#REF!</definedName>
    <definedName name="_DAT7" localSheetId="9">#REF!</definedName>
    <definedName name="_DAT7" localSheetId="10">#REF!</definedName>
    <definedName name="_DAT7" localSheetId="12">#REF!</definedName>
    <definedName name="_DAT7" localSheetId="13">#REF!</definedName>
    <definedName name="_DAT7" localSheetId="15">#REF!</definedName>
    <definedName name="_DAT7" localSheetId="17">#REF!</definedName>
    <definedName name="_DAT7" localSheetId="19">#REF!</definedName>
    <definedName name="_DAT7" localSheetId="20">#REF!</definedName>
    <definedName name="_DAT7" localSheetId="21">#REF!</definedName>
    <definedName name="_DAT7" localSheetId="22">#REF!</definedName>
    <definedName name="_DAT7" localSheetId="24">#REF!</definedName>
    <definedName name="_DAT7" localSheetId="25">#REF!</definedName>
    <definedName name="_DAT7" localSheetId="26">#REF!</definedName>
    <definedName name="_DAT8" localSheetId="7">#REF!</definedName>
    <definedName name="_DAT8" localSheetId="6">#REF!</definedName>
    <definedName name="_DAT8" localSheetId="9">#REF!</definedName>
    <definedName name="_DAT8" localSheetId="10">#REF!</definedName>
    <definedName name="_DAT8" localSheetId="12">#REF!</definedName>
    <definedName name="_DAT8" localSheetId="13">#REF!</definedName>
    <definedName name="_DAT8" localSheetId="15">#REF!</definedName>
    <definedName name="_DAT8" localSheetId="17">#REF!</definedName>
    <definedName name="_DAT8" localSheetId="19">#REF!</definedName>
    <definedName name="_DAT8" localSheetId="20">#REF!</definedName>
    <definedName name="_DAT8" localSheetId="21">#REF!</definedName>
    <definedName name="_DAT8" localSheetId="22">#REF!</definedName>
    <definedName name="_DAT8" localSheetId="24">#REF!</definedName>
    <definedName name="_DAT8" localSheetId="25">#REF!</definedName>
    <definedName name="_DAT8" localSheetId="26">#REF!</definedName>
    <definedName name="_DAT9" localSheetId="7">#REF!</definedName>
    <definedName name="_DAT9" localSheetId="6">#REF!</definedName>
    <definedName name="_DAT9" localSheetId="9">#REF!</definedName>
    <definedName name="_DAT9" localSheetId="10">#REF!</definedName>
    <definedName name="_DAT9" localSheetId="12">#REF!</definedName>
    <definedName name="_DAT9" localSheetId="13">#REF!</definedName>
    <definedName name="_DAT9" localSheetId="15">#REF!</definedName>
    <definedName name="_DAT9" localSheetId="17">#REF!</definedName>
    <definedName name="_DAT9" localSheetId="19">#REF!</definedName>
    <definedName name="_DAT9" localSheetId="20">#REF!</definedName>
    <definedName name="_DAT9" localSheetId="21">#REF!</definedName>
    <definedName name="_DAT9" localSheetId="22">#REF!</definedName>
    <definedName name="_DAT9" localSheetId="24">#REF!</definedName>
    <definedName name="_DAT9" localSheetId="25">#REF!</definedName>
    <definedName name="_DAT9" localSheetId="26">#REF!</definedName>
    <definedName name="_Fill" localSheetId="7" hidden="1">[1]ACOMP!#REF!</definedName>
    <definedName name="_Fill" localSheetId="6" hidden="1">[1]ACOMP!#REF!</definedName>
    <definedName name="_Fill" localSheetId="9" hidden="1">[1]ACOMP!#REF!</definedName>
    <definedName name="_Fill" localSheetId="10" hidden="1">[1]ACOMP!#REF!</definedName>
    <definedName name="_Fill" localSheetId="12" hidden="1">[1]ACOMP!#REF!</definedName>
    <definedName name="_Fill" localSheetId="13" hidden="1">[1]ACOMP!#REF!</definedName>
    <definedName name="_Fill" localSheetId="15" hidden="1">[1]ACOMP!#REF!</definedName>
    <definedName name="_Fill" localSheetId="17" hidden="1">[1]ACOMP!#REF!</definedName>
    <definedName name="_Fill" localSheetId="19" hidden="1">[1]ACOMP!#REF!</definedName>
    <definedName name="_Fill" localSheetId="20" hidden="1">[1]ACOMP!#REF!</definedName>
    <definedName name="_Fill" localSheetId="21" hidden="1">[1]ACOMP!#REF!</definedName>
    <definedName name="_Fill" localSheetId="22" hidden="1">[1]ACOMP!#REF!</definedName>
    <definedName name="_Fill" localSheetId="24" hidden="1">[1]ACOMP!#REF!</definedName>
    <definedName name="_Fill" localSheetId="25" hidden="1">[1]ACOMP!#REF!</definedName>
    <definedName name="_Fill" localSheetId="26" hidden="1">[1]ACOMP!#REF!</definedName>
    <definedName name="_Key1" localSheetId="7" hidden="1">[1]ACOMP!#REF!</definedName>
    <definedName name="_Key1" localSheetId="6" hidden="1">[1]ACOMP!#REF!</definedName>
    <definedName name="_Key1" localSheetId="9" hidden="1">[1]ACOMP!#REF!</definedName>
    <definedName name="_Key1" localSheetId="10" hidden="1">[1]ACOMP!#REF!</definedName>
    <definedName name="_Key1" localSheetId="12" hidden="1">[1]ACOMP!#REF!</definedName>
    <definedName name="_Key1" localSheetId="13" hidden="1">[1]ACOMP!#REF!</definedName>
    <definedName name="_Key1" localSheetId="15" hidden="1">[1]ACOMP!#REF!</definedName>
    <definedName name="_Key1" localSheetId="17" hidden="1">[1]ACOMP!#REF!</definedName>
    <definedName name="_Key1" localSheetId="19" hidden="1">[1]ACOMP!#REF!</definedName>
    <definedName name="_Key1" localSheetId="20" hidden="1">[1]ACOMP!#REF!</definedName>
    <definedName name="_Key1" localSheetId="21" hidden="1">[1]ACOMP!#REF!</definedName>
    <definedName name="_Key1" localSheetId="22" hidden="1">[1]ACOMP!#REF!</definedName>
    <definedName name="_Key1" localSheetId="24" hidden="1">[1]ACOMP!#REF!</definedName>
    <definedName name="_Key1" localSheetId="25" hidden="1">[1]ACOMP!#REF!</definedName>
    <definedName name="_Key1" localSheetId="26" hidden="1">[1]ACOMP!#REF!</definedName>
    <definedName name="_Order1" hidden="1">0</definedName>
    <definedName name="_planilhapu" localSheetId="7">#REF!</definedName>
    <definedName name="_planilhapu" localSheetId="6">#REF!</definedName>
    <definedName name="_planilhapu" localSheetId="9">#REF!</definedName>
    <definedName name="_planilhapu" localSheetId="10">#REF!</definedName>
    <definedName name="_planilhapu" localSheetId="12">#REF!</definedName>
    <definedName name="_planilhapu" localSheetId="13">#REF!</definedName>
    <definedName name="_planilhapu" localSheetId="15">#REF!</definedName>
    <definedName name="_planilhapu" localSheetId="17">#REF!</definedName>
    <definedName name="_planilhapu" localSheetId="19">#REF!</definedName>
    <definedName name="_planilhapu" localSheetId="20">#REF!</definedName>
    <definedName name="_planilhapu" localSheetId="21">#REF!</definedName>
    <definedName name="_planilhapu" localSheetId="22">#REF!</definedName>
    <definedName name="_planilhapu" localSheetId="24">#REF!</definedName>
    <definedName name="_planilhapu" localSheetId="25">#REF!</definedName>
    <definedName name="_planilhapu" localSheetId="26">#REF!</definedName>
    <definedName name="_Sort" localSheetId="7" hidden="1">[1]ACOMP!#REF!</definedName>
    <definedName name="_Sort" localSheetId="6" hidden="1">[1]ACOMP!#REF!</definedName>
    <definedName name="_Sort" localSheetId="9" hidden="1">[1]ACOMP!#REF!</definedName>
    <definedName name="_Sort" localSheetId="10" hidden="1">[1]ACOMP!#REF!</definedName>
    <definedName name="_Sort" localSheetId="12" hidden="1">[1]ACOMP!#REF!</definedName>
    <definedName name="_Sort" localSheetId="13" hidden="1">[1]ACOMP!#REF!</definedName>
    <definedName name="_Sort" localSheetId="15" hidden="1">[1]ACOMP!#REF!</definedName>
    <definedName name="_Sort" localSheetId="17" hidden="1">[1]ACOMP!#REF!</definedName>
    <definedName name="_Sort" localSheetId="19" hidden="1">[1]ACOMP!#REF!</definedName>
    <definedName name="_Sort" localSheetId="20" hidden="1">[1]ACOMP!#REF!</definedName>
    <definedName name="_Sort" localSheetId="21" hidden="1">[1]ACOMP!#REF!</definedName>
    <definedName name="_Sort" localSheetId="22" hidden="1">[1]ACOMP!#REF!</definedName>
    <definedName name="_Sort" localSheetId="24" hidden="1">[1]ACOMP!#REF!</definedName>
    <definedName name="_Sort" localSheetId="25" hidden="1">[1]ACOMP!#REF!</definedName>
    <definedName name="_Sort" localSheetId="26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7">#REF!</definedName>
    <definedName name="adm" localSheetId="6">#REF!</definedName>
    <definedName name="adm" localSheetId="9">#REF!</definedName>
    <definedName name="adm" localSheetId="10">#REF!</definedName>
    <definedName name="adm" localSheetId="12">#REF!</definedName>
    <definedName name="adm" localSheetId="13">#REF!</definedName>
    <definedName name="adm" localSheetId="15">#REF!</definedName>
    <definedName name="adm" localSheetId="17">#REF!</definedName>
    <definedName name="adm" localSheetId="19">#REF!</definedName>
    <definedName name="adm" localSheetId="20">#REF!</definedName>
    <definedName name="adm" localSheetId="21">#REF!</definedName>
    <definedName name="adm" localSheetId="22">#REF!</definedName>
    <definedName name="adm" localSheetId="24">#REF!</definedName>
    <definedName name="adm" localSheetId="25">#REF!</definedName>
    <definedName name="adm" localSheetId="26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7">#REF!</definedName>
    <definedName name="Adm.Central" localSheetId="6">#REF!</definedName>
    <definedName name="Adm.Central" localSheetId="9">#REF!</definedName>
    <definedName name="Adm.Central" localSheetId="10">#REF!</definedName>
    <definedName name="Adm.Central" localSheetId="12">#REF!</definedName>
    <definedName name="Adm.Central" localSheetId="13">#REF!</definedName>
    <definedName name="Adm.Central" localSheetId="15">#REF!</definedName>
    <definedName name="Adm.Central" localSheetId="17">#REF!</definedName>
    <definedName name="Adm.Central" localSheetId="19">#REF!</definedName>
    <definedName name="Adm.Central" localSheetId="20">#REF!</definedName>
    <definedName name="Adm.Central" localSheetId="21">#REF!</definedName>
    <definedName name="Adm.Central" localSheetId="22">#REF!</definedName>
    <definedName name="Adm.Central" localSheetId="24">#REF!</definedName>
    <definedName name="Adm.Central" localSheetId="25">#REF!</definedName>
    <definedName name="Adm.Central" localSheetId="26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7">#REF!</definedName>
    <definedName name="Adm.Local" localSheetId="6">#REF!</definedName>
    <definedName name="Adm.Local" localSheetId="9">#REF!</definedName>
    <definedName name="Adm.Local" localSheetId="10">#REF!</definedName>
    <definedName name="Adm.Local" localSheetId="12">#REF!</definedName>
    <definedName name="Adm.Local" localSheetId="13">#REF!</definedName>
    <definedName name="Adm.Local" localSheetId="15">#REF!</definedName>
    <definedName name="Adm.Local" localSheetId="17">#REF!</definedName>
    <definedName name="Adm.Local" localSheetId="19">#REF!</definedName>
    <definedName name="Adm.Local" localSheetId="20">#REF!</definedName>
    <definedName name="Adm.Local" localSheetId="21">#REF!</definedName>
    <definedName name="Adm.Local" localSheetId="22">#REF!</definedName>
    <definedName name="Adm.Local" localSheetId="24">#REF!</definedName>
    <definedName name="Adm.Local" localSheetId="25">#REF!</definedName>
    <definedName name="Adm.Local" localSheetId="26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7">#REF!</definedName>
    <definedName name="ae" localSheetId="6">#REF!</definedName>
    <definedName name="ae" localSheetId="9">#REF!</definedName>
    <definedName name="ae" localSheetId="10">#REF!</definedName>
    <definedName name="ae" localSheetId="12">#REF!</definedName>
    <definedName name="ae" localSheetId="13">#REF!</definedName>
    <definedName name="ae" localSheetId="15">#REF!</definedName>
    <definedName name="ae" localSheetId="17">#REF!</definedName>
    <definedName name="ae" localSheetId="19">#REF!</definedName>
    <definedName name="ae" localSheetId="20">#REF!</definedName>
    <definedName name="ae" localSheetId="21">#REF!</definedName>
    <definedName name="ae" localSheetId="22">#REF!</definedName>
    <definedName name="ae" localSheetId="24">#REF!</definedName>
    <definedName name="ae" localSheetId="25">#REF!</definedName>
    <definedName name="ae" localSheetId="26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7">#REF!</definedName>
    <definedName name="Aliment.Adm.Local" localSheetId="6">#REF!</definedName>
    <definedName name="Aliment.Adm.Local" localSheetId="9">#REF!</definedName>
    <definedName name="Aliment.Adm.Local" localSheetId="10">#REF!</definedName>
    <definedName name="Aliment.Adm.Local" localSheetId="12">#REF!</definedName>
    <definedName name="Aliment.Adm.Local" localSheetId="13">#REF!</definedName>
    <definedName name="Aliment.Adm.Local" localSheetId="15">#REF!</definedName>
    <definedName name="Aliment.Adm.Local" localSheetId="17">#REF!</definedName>
    <definedName name="Aliment.Adm.Local" localSheetId="19">#REF!</definedName>
    <definedName name="Aliment.Adm.Local" localSheetId="20">#REF!</definedName>
    <definedName name="Aliment.Adm.Local" localSheetId="21">#REF!</definedName>
    <definedName name="Aliment.Adm.Local" localSheetId="22">#REF!</definedName>
    <definedName name="Aliment.Adm.Local" localSheetId="24">#REF!</definedName>
    <definedName name="Aliment.Adm.Local" localSheetId="25">#REF!</definedName>
    <definedName name="Aliment.Adm.Local" localSheetId="26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7">#REF!</definedName>
    <definedName name="Aliment.MOD" localSheetId="6">#REF!</definedName>
    <definedName name="Aliment.MOD" localSheetId="9">#REF!</definedName>
    <definedName name="Aliment.MOD" localSheetId="10">#REF!</definedName>
    <definedName name="Aliment.MOD" localSheetId="12">#REF!</definedName>
    <definedName name="Aliment.MOD" localSheetId="13">#REF!</definedName>
    <definedName name="Aliment.MOD" localSheetId="15">#REF!</definedName>
    <definedName name="Aliment.MOD" localSheetId="17">#REF!</definedName>
    <definedName name="Aliment.MOD" localSheetId="19">#REF!</definedName>
    <definedName name="Aliment.MOD" localSheetId="20">#REF!</definedName>
    <definedName name="Aliment.MOD" localSheetId="21">#REF!</definedName>
    <definedName name="Aliment.MOD" localSheetId="22">#REF!</definedName>
    <definedName name="Aliment.MOD" localSheetId="24">#REF!</definedName>
    <definedName name="Aliment.MOD" localSheetId="25">#REF!</definedName>
    <definedName name="Aliment.MOD" localSheetId="26">#REF!</definedName>
    <definedName name="Aliment.MOD" localSheetId="2">#REF!</definedName>
    <definedName name="Aliment.MOD" localSheetId="1">'Encargos Operacional - Sugerido'!#REF!</definedName>
    <definedName name="ANÁLISE" localSheetId="7">#REF!</definedName>
    <definedName name="ANÁLISE" localSheetId="6">#REF!</definedName>
    <definedName name="ANÁLISE" localSheetId="9">#REF!</definedName>
    <definedName name="ANÁLISE" localSheetId="10">#REF!</definedName>
    <definedName name="ANÁLISE" localSheetId="12">#REF!</definedName>
    <definedName name="ANÁLISE" localSheetId="13">#REF!</definedName>
    <definedName name="ANÁLISE" localSheetId="15">#REF!</definedName>
    <definedName name="ANÁLISE" localSheetId="17">#REF!</definedName>
    <definedName name="ANÁLISE" localSheetId="19">#REF!</definedName>
    <definedName name="ANÁLISE" localSheetId="20">#REF!</definedName>
    <definedName name="ANÁLISE" localSheetId="21">#REF!</definedName>
    <definedName name="ANÁLISE" localSheetId="22">#REF!</definedName>
    <definedName name="ANÁLISE" localSheetId="24">#REF!</definedName>
    <definedName name="ANÁLISE" localSheetId="25">#REF!</definedName>
    <definedName name="ANÁLISE" localSheetId="26">#REF!</definedName>
    <definedName name="anexo_I" localSheetId="7">#REF!</definedName>
    <definedName name="anexo_I" localSheetId="6">#REF!</definedName>
    <definedName name="anexo_I" localSheetId="9">#REF!</definedName>
    <definedName name="anexo_I" localSheetId="10">#REF!</definedName>
    <definedName name="anexo_I" localSheetId="12">#REF!</definedName>
    <definedName name="anexo_I" localSheetId="13">#REF!</definedName>
    <definedName name="anexo_I" localSheetId="15">#REF!</definedName>
    <definedName name="anexo_I" localSheetId="17">#REF!</definedName>
    <definedName name="anexo_I" localSheetId="19">#REF!</definedName>
    <definedName name="anexo_I" localSheetId="20">#REF!</definedName>
    <definedName name="anexo_I" localSheetId="21">#REF!</definedName>
    <definedName name="anexo_I" localSheetId="22">#REF!</definedName>
    <definedName name="anexo_I" localSheetId="24">#REF!</definedName>
    <definedName name="anexo_I" localSheetId="25">#REF!</definedName>
    <definedName name="anexo_I" localSheetId="26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7">#REF!</definedName>
    <definedName name="ApoioTécnico" localSheetId="6">#REF!</definedName>
    <definedName name="ApoioTécnico" localSheetId="9">#REF!</definedName>
    <definedName name="ApoioTécnico" localSheetId="10">#REF!</definedName>
    <definedName name="ApoioTécnico" localSheetId="12">#REF!</definedName>
    <definedName name="ApoioTécnico" localSheetId="13">#REF!</definedName>
    <definedName name="ApoioTécnico" localSheetId="15">#REF!</definedName>
    <definedName name="ApoioTécnico" localSheetId="17">#REF!</definedName>
    <definedName name="ApoioTécnico" localSheetId="19">#REF!</definedName>
    <definedName name="ApoioTécnico" localSheetId="20">#REF!</definedName>
    <definedName name="ApoioTécnico" localSheetId="21">#REF!</definedName>
    <definedName name="ApoioTécnico" localSheetId="22">#REF!</definedName>
    <definedName name="ApoioTécnico" localSheetId="24">#REF!</definedName>
    <definedName name="ApoioTécnico" localSheetId="25">#REF!</definedName>
    <definedName name="ApoioTécnico" localSheetId="26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Dados'!$B$2:$H$104</definedName>
    <definedName name="_xlnm.Print_Area" localSheetId="7">'1.0 - Aterro (Sanitario)'!$B$1:$I$224</definedName>
    <definedName name="_xlnm.Print_Area" localSheetId="6">'1.0 - Transporte'!$B$1:$I$224</definedName>
    <definedName name="_xlnm.Print_Area" localSheetId="8">'1.01'!$A$1:$I$66</definedName>
    <definedName name="_xlnm.Print_Area" localSheetId="9">'1.02'!$A$1:$I$66</definedName>
    <definedName name="_xlnm.Print_Area" localSheetId="10">'1.02.1'!$A$1:$I$66</definedName>
    <definedName name="_xlnm.Print_Area" localSheetId="11">'1.03'!$A$1:$I$66</definedName>
    <definedName name="_xlnm.Print_Area" localSheetId="12">'1.04'!$A$1:$I$66</definedName>
    <definedName name="_xlnm.Print_Area" localSheetId="13">'1.04.1'!$A$1:$I$66</definedName>
    <definedName name="_xlnm.Print_Area" localSheetId="14">'1.05'!$A$1:$I$66</definedName>
    <definedName name="_xlnm.Print_Area" localSheetId="15">'1.06'!$A$1:$I$66</definedName>
    <definedName name="_xlnm.Print_Area" localSheetId="16">'1.07'!$A$1:$I$66</definedName>
    <definedName name="_xlnm.Print_Area" localSheetId="17">'1.08'!$A$1:$I$66</definedName>
    <definedName name="_xlnm.Print_Area" localSheetId="18">'1.09'!$A$1:$I$66</definedName>
    <definedName name="_xlnm.Print_Area" localSheetId="19">'1.10'!$A$1:$I$66</definedName>
    <definedName name="_xlnm.Print_Area" localSheetId="20">'1.11'!$A$1:$I$66</definedName>
    <definedName name="_xlnm.Print_Area" localSheetId="21">'1.12'!$A$1:$I$66</definedName>
    <definedName name="_xlnm.Print_Area" localSheetId="23">'1.13'!$A$1:$I$66</definedName>
    <definedName name="_xlnm.Print_Area" localSheetId="22">'1.14'!$A$1:$I$66</definedName>
    <definedName name="_xlnm.Print_Area" localSheetId="24">'1.15'!$A$1:$I$66</definedName>
    <definedName name="_xlnm.Print_Area" localSheetId="25">'1.16'!$A$1:$I$66</definedName>
    <definedName name="_xlnm.Print_Area" localSheetId="26">'1.17'!$A$1:$I$66</definedName>
    <definedName name="_xlnm.Print_Area" localSheetId="2">'Banco Dados Máquinas'!$A$1:$T$25</definedName>
    <definedName name="_xlnm.Print_Area" localSheetId="5">'Planilha Básica - Lixo'!$A$1:$G$21</definedName>
    <definedName name="Área_impressão_IM" localSheetId="7">#REF!</definedName>
    <definedName name="Área_impressão_IM" localSheetId="6">#REF!</definedName>
    <definedName name="Área_impressão_IM" localSheetId="9">#REF!</definedName>
    <definedName name="Área_impressão_IM" localSheetId="10">#REF!</definedName>
    <definedName name="Área_impressão_IM" localSheetId="12">#REF!</definedName>
    <definedName name="Área_impressão_IM" localSheetId="13">#REF!</definedName>
    <definedName name="Área_impressão_IM" localSheetId="15">#REF!</definedName>
    <definedName name="Área_impressão_IM" localSheetId="17">#REF!</definedName>
    <definedName name="Área_impressão_IM" localSheetId="19">#REF!</definedName>
    <definedName name="Área_impressão_IM" localSheetId="20">#REF!</definedName>
    <definedName name="Área_impressão_IM" localSheetId="21">#REF!</definedName>
    <definedName name="Área_impressão_IM" localSheetId="22">#REF!</definedName>
    <definedName name="Área_impressão_IM" localSheetId="24">#REF!</definedName>
    <definedName name="Área_impressão_IM" localSheetId="25">#REF!</definedName>
    <definedName name="Área_impressão_IM" localSheetId="26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7">#REF!</definedName>
    <definedName name="Ass.Méd.Adm.Local" localSheetId="6">#REF!</definedName>
    <definedName name="Ass.Méd.Adm.Local" localSheetId="9">#REF!</definedName>
    <definedName name="Ass.Méd.Adm.Local" localSheetId="10">#REF!</definedName>
    <definedName name="Ass.Méd.Adm.Local" localSheetId="12">#REF!</definedName>
    <definedName name="Ass.Méd.Adm.Local" localSheetId="13">#REF!</definedName>
    <definedName name="Ass.Méd.Adm.Local" localSheetId="15">#REF!</definedName>
    <definedName name="Ass.Méd.Adm.Local" localSheetId="17">#REF!</definedName>
    <definedName name="Ass.Méd.Adm.Local" localSheetId="19">#REF!</definedName>
    <definedName name="Ass.Méd.Adm.Local" localSheetId="20">#REF!</definedName>
    <definedName name="Ass.Méd.Adm.Local" localSheetId="21">#REF!</definedName>
    <definedName name="Ass.Méd.Adm.Local" localSheetId="22">#REF!</definedName>
    <definedName name="Ass.Méd.Adm.Local" localSheetId="24">#REF!</definedName>
    <definedName name="Ass.Méd.Adm.Local" localSheetId="25">#REF!</definedName>
    <definedName name="Ass.Méd.Adm.Local" localSheetId="26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7">#REF!</definedName>
    <definedName name="Assist.Médica" localSheetId="6">#REF!</definedName>
    <definedName name="Assist.Médica" localSheetId="9">#REF!</definedName>
    <definedName name="Assist.Médica" localSheetId="10">#REF!</definedName>
    <definedName name="Assist.Médica" localSheetId="12">#REF!</definedName>
    <definedName name="Assist.Médica" localSheetId="13">#REF!</definedName>
    <definedName name="Assist.Médica" localSheetId="15">#REF!</definedName>
    <definedName name="Assist.Médica" localSheetId="17">#REF!</definedName>
    <definedName name="Assist.Médica" localSheetId="19">#REF!</definedName>
    <definedName name="Assist.Médica" localSheetId="20">#REF!</definedName>
    <definedName name="Assist.Médica" localSheetId="21">#REF!</definedName>
    <definedName name="Assist.Médica" localSheetId="22">#REF!</definedName>
    <definedName name="Assist.Médica" localSheetId="24">#REF!</definedName>
    <definedName name="Assist.Médica" localSheetId="25">#REF!</definedName>
    <definedName name="Assist.Médica" localSheetId="26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1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4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_P_PREST_PRESTADOR" localSheetId="21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4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idades_e_Preços" localSheetId="7">#REF!</definedName>
    <definedName name="Atividades_e_Preços" localSheetId="6">#REF!</definedName>
    <definedName name="Atividades_e_Preços" localSheetId="9">#REF!</definedName>
    <definedName name="Atividades_e_Preços" localSheetId="10">#REF!</definedName>
    <definedName name="Atividades_e_Preços" localSheetId="12">#REF!</definedName>
    <definedName name="Atividades_e_Preços" localSheetId="13">#REF!</definedName>
    <definedName name="Atividades_e_Preços" localSheetId="15">#REF!</definedName>
    <definedName name="Atividades_e_Preços" localSheetId="17">#REF!</definedName>
    <definedName name="Atividades_e_Preços" localSheetId="19">#REF!</definedName>
    <definedName name="Atividades_e_Preços" localSheetId="20">#REF!</definedName>
    <definedName name="Atividades_e_Preços" localSheetId="21">#REF!</definedName>
    <definedName name="Atividades_e_Preços" localSheetId="22">#REF!</definedName>
    <definedName name="Atividades_e_Preços" localSheetId="24">#REF!</definedName>
    <definedName name="Atividades_e_Preços" localSheetId="25">#REF!</definedName>
    <definedName name="Atividades_e_Preços" localSheetId="26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7">#REF!</definedName>
    <definedName name="caetano" localSheetId="6">#REF!</definedName>
    <definedName name="caetano" localSheetId="9">#REF!</definedName>
    <definedName name="caetano" localSheetId="10">#REF!</definedName>
    <definedName name="caetano" localSheetId="12">#REF!</definedName>
    <definedName name="caetano" localSheetId="13">#REF!</definedName>
    <definedName name="caetano" localSheetId="15">#REF!</definedName>
    <definedName name="caetano" localSheetId="17">#REF!</definedName>
    <definedName name="caetano" localSheetId="19">#REF!</definedName>
    <definedName name="caetano" localSheetId="20">#REF!</definedName>
    <definedName name="caetano" localSheetId="21">#REF!</definedName>
    <definedName name="caetano" localSheetId="22">#REF!</definedName>
    <definedName name="caetano" localSheetId="24">#REF!</definedName>
    <definedName name="caetano" localSheetId="25">#REF!</definedName>
    <definedName name="caetano" localSheetId="26">#REF!</definedName>
    <definedName name="CAPA" localSheetId="7">#REF!</definedName>
    <definedName name="CAPA" localSheetId="6">#REF!</definedName>
    <definedName name="CAPA" localSheetId="9">#REF!</definedName>
    <definedName name="CAPA" localSheetId="10">#REF!</definedName>
    <definedName name="CAPA" localSheetId="12">#REF!</definedName>
    <definedName name="CAPA" localSheetId="13">#REF!</definedName>
    <definedName name="CAPA" localSheetId="15">#REF!</definedName>
    <definedName name="CAPA" localSheetId="17">#REF!</definedName>
    <definedName name="CAPA" localSheetId="19">#REF!</definedName>
    <definedName name="CAPA" localSheetId="20">#REF!</definedName>
    <definedName name="CAPA" localSheetId="21">#REF!</definedName>
    <definedName name="CAPA" localSheetId="22">#REF!</definedName>
    <definedName name="CAPA" localSheetId="24">#REF!</definedName>
    <definedName name="CAPA" localSheetId="25">#REF!</definedName>
    <definedName name="CAPA" localSheetId="26">#REF!</definedName>
    <definedName name="CARGO">OFFSET('[4]Listas de Validação'!$F$30,0,0,COUNTA('[4]Dados Corporativos'!$D$10:$O$10),1)</definedName>
    <definedName name="CL" localSheetId="7">[1]ACOMP!#REF!</definedName>
    <definedName name="CL" localSheetId="6">[1]ACOMP!#REF!</definedName>
    <definedName name="CL" localSheetId="9">[1]ACOMP!#REF!</definedName>
    <definedName name="CL" localSheetId="10">[1]ACOMP!#REF!</definedName>
    <definedName name="CL" localSheetId="12">[1]ACOMP!#REF!</definedName>
    <definedName name="CL" localSheetId="13">[1]ACOMP!#REF!</definedName>
    <definedName name="CL" localSheetId="15">[1]ACOMP!#REF!</definedName>
    <definedName name="CL" localSheetId="17">[1]ACOMP!#REF!</definedName>
    <definedName name="CL" localSheetId="19">[1]ACOMP!#REF!</definedName>
    <definedName name="CL" localSheetId="20">[1]ACOMP!#REF!</definedName>
    <definedName name="CL" localSheetId="21">[1]ACOMP!#REF!</definedName>
    <definedName name="CL" localSheetId="22">[1]ACOMP!#REF!</definedName>
    <definedName name="CL" localSheetId="24">[1]ACOMP!#REF!</definedName>
    <definedName name="CL" localSheetId="25">[1]ACOMP!#REF!</definedName>
    <definedName name="CL" localSheetId="26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7">#REF!</definedName>
    <definedName name="Comb.OpçãoLocação" localSheetId="6">#REF!</definedName>
    <definedName name="Comb.OpçãoLocação" localSheetId="9">#REF!</definedName>
    <definedName name="Comb.OpçãoLocação" localSheetId="10">#REF!</definedName>
    <definedName name="Comb.OpçãoLocação" localSheetId="12">#REF!</definedName>
    <definedName name="Comb.OpçãoLocação" localSheetId="13">#REF!</definedName>
    <definedName name="Comb.OpçãoLocação" localSheetId="15">#REF!</definedName>
    <definedName name="Comb.OpçãoLocação" localSheetId="17">#REF!</definedName>
    <definedName name="Comb.OpçãoLocação" localSheetId="19">#REF!</definedName>
    <definedName name="Comb.OpçãoLocação" localSheetId="20">#REF!</definedName>
    <definedName name="Comb.OpçãoLocação" localSheetId="21">#REF!</definedName>
    <definedName name="Comb.OpçãoLocação" localSheetId="22">#REF!</definedName>
    <definedName name="Comb.OpçãoLocação" localSheetId="24">#REF!</definedName>
    <definedName name="Comb.OpçãoLocação" localSheetId="25">#REF!</definedName>
    <definedName name="Comb.OpçãoLocação" localSheetId="26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7">#REF!</definedName>
    <definedName name="Comb.Transp.Operac." localSheetId="6">#REF!</definedName>
    <definedName name="Comb.Transp.Operac." localSheetId="9">#REF!</definedName>
    <definedName name="Comb.Transp.Operac." localSheetId="10">#REF!</definedName>
    <definedName name="Comb.Transp.Operac." localSheetId="12">#REF!</definedName>
    <definedName name="Comb.Transp.Operac." localSheetId="13">#REF!</definedName>
    <definedName name="Comb.Transp.Operac." localSheetId="15">#REF!</definedName>
    <definedName name="Comb.Transp.Operac." localSheetId="17">#REF!</definedName>
    <definedName name="Comb.Transp.Operac." localSheetId="19">#REF!</definedName>
    <definedName name="Comb.Transp.Operac." localSheetId="20">#REF!</definedName>
    <definedName name="Comb.Transp.Operac." localSheetId="21">#REF!</definedName>
    <definedName name="Comb.Transp.Operac." localSheetId="22">#REF!</definedName>
    <definedName name="Comb.Transp.Operac." localSheetId="24">#REF!</definedName>
    <definedName name="Comb.Transp.Operac." localSheetId="25">#REF!</definedName>
    <definedName name="Comb.Transp.Operac." localSheetId="26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7">#REF!</definedName>
    <definedName name="Combustível" localSheetId="6">#REF!</definedName>
    <definedName name="Combustível" localSheetId="9">#REF!</definedName>
    <definedName name="Combustível" localSheetId="10">#REF!</definedName>
    <definedName name="Combustível" localSheetId="12">#REF!</definedName>
    <definedName name="Combustível" localSheetId="13">#REF!</definedName>
    <definedName name="Combustível" localSheetId="15">#REF!</definedName>
    <definedName name="Combustível" localSheetId="17">#REF!</definedName>
    <definedName name="Combustível" localSheetId="19">#REF!</definedName>
    <definedName name="Combustível" localSheetId="20">#REF!</definedName>
    <definedName name="Combustível" localSheetId="21">#REF!</definedName>
    <definedName name="Combustível" localSheetId="22">#REF!</definedName>
    <definedName name="Combustível" localSheetId="24">#REF!</definedName>
    <definedName name="Combustível" localSheetId="25">#REF!</definedName>
    <definedName name="Combustível" localSheetId="26">#REF!</definedName>
    <definedName name="Combustível" localSheetId="2">#REF!</definedName>
    <definedName name="Combustível" localSheetId="1">'Encargos Operacional - Sugerido'!#REF!</definedName>
    <definedName name="CRadio" localSheetId="7">#REF!</definedName>
    <definedName name="CRadio" localSheetId="6">#REF!</definedName>
    <definedName name="CRadio" localSheetId="9">#REF!</definedName>
    <definedName name="CRadio" localSheetId="10">#REF!</definedName>
    <definedName name="CRadio" localSheetId="12">#REF!</definedName>
    <definedName name="CRadio" localSheetId="13">#REF!</definedName>
    <definedName name="CRadio" localSheetId="15">#REF!</definedName>
    <definedName name="CRadio" localSheetId="17">#REF!</definedName>
    <definedName name="CRadio" localSheetId="19">#REF!</definedName>
    <definedName name="CRadio" localSheetId="20">#REF!</definedName>
    <definedName name="CRadio" localSheetId="21">#REF!</definedName>
    <definedName name="CRadio" localSheetId="22">#REF!</definedName>
    <definedName name="CRadio" localSheetId="24">#REF!</definedName>
    <definedName name="CRadio" localSheetId="25">#REF!</definedName>
    <definedName name="CRadio" localSheetId="26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7">#REF!</definedName>
    <definedName name="CustoChamados" localSheetId="6">#REF!</definedName>
    <definedName name="CustoChamados" localSheetId="9">#REF!</definedName>
    <definedName name="CustoChamados" localSheetId="10">#REF!</definedName>
    <definedName name="CustoChamados" localSheetId="12">#REF!</definedName>
    <definedName name="CustoChamados" localSheetId="13">#REF!</definedName>
    <definedName name="CustoChamados" localSheetId="15">#REF!</definedName>
    <definedName name="CustoChamados" localSheetId="17">#REF!</definedName>
    <definedName name="CustoChamados" localSheetId="19">#REF!</definedName>
    <definedName name="CustoChamados" localSheetId="20">#REF!</definedName>
    <definedName name="CustoChamados" localSheetId="21">#REF!</definedName>
    <definedName name="CustoChamados" localSheetId="22">#REF!</definedName>
    <definedName name="CustoChamados" localSheetId="24">#REF!</definedName>
    <definedName name="CustoChamados" localSheetId="25">#REF!</definedName>
    <definedName name="CustoChamados" localSheetId="26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7">#REF!</definedName>
    <definedName name="CustoONCALL" localSheetId="6">#REF!</definedName>
    <definedName name="CustoONCALL" localSheetId="9">#REF!</definedName>
    <definedName name="CustoONCALL" localSheetId="10">#REF!</definedName>
    <definedName name="CustoONCALL" localSheetId="12">#REF!</definedName>
    <definedName name="CustoONCALL" localSheetId="13">#REF!</definedName>
    <definedName name="CustoONCALL" localSheetId="15">#REF!</definedName>
    <definedName name="CustoONCALL" localSheetId="17">#REF!</definedName>
    <definedName name="CustoONCALL" localSheetId="19">#REF!</definedName>
    <definedName name="CustoONCALL" localSheetId="20">#REF!</definedName>
    <definedName name="CustoONCALL" localSheetId="21">#REF!</definedName>
    <definedName name="CustoONCALL" localSheetId="22">#REF!</definedName>
    <definedName name="CustoONCALL" localSheetId="24">#REF!</definedName>
    <definedName name="CustoONCALL" localSheetId="25">#REF!</definedName>
    <definedName name="CustoONCALL" localSheetId="26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7">#REF!</definedName>
    <definedName name="CustoOperac.Adm.Local" localSheetId="6">#REF!</definedName>
    <definedName name="CustoOperac.Adm.Local" localSheetId="9">#REF!</definedName>
    <definedName name="CustoOperac.Adm.Local" localSheetId="10">#REF!</definedName>
    <definedName name="CustoOperac.Adm.Local" localSheetId="12">#REF!</definedName>
    <definedName name="CustoOperac.Adm.Local" localSheetId="13">#REF!</definedName>
    <definedName name="CustoOperac.Adm.Local" localSheetId="15">#REF!</definedName>
    <definedName name="CustoOperac.Adm.Local" localSheetId="17">#REF!</definedName>
    <definedName name="CustoOperac.Adm.Local" localSheetId="19">#REF!</definedName>
    <definedName name="CustoOperac.Adm.Local" localSheetId="20">#REF!</definedName>
    <definedName name="CustoOperac.Adm.Local" localSheetId="21">#REF!</definedName>
    <definedName name="CustoOperac.Adm.Local" localSheetId="22">#REF!</definedName>
    <definedName name="CustoOperac.Adm.Local" localSheetId="24">#REF!</definedName>
    <definedName name="CustoOperac.Adm.Local" localSheetId="25">#REF!</definedName>
    <definedName name="CustoOperac.Adm.Local" localSheetId="26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7">#REF!</definedName>
    <definedName name="CustoOperAdmLocal" localSheetId="6">#REF!</definedName>
    <definedName name="CustoOperAdmLocal" localSheetId="9">#REF!</definedName>
    <definedName name="CustoOperAdmLocal" localSheetId="10">#REF!</definedName>
    <definedName name="CustoOperAdmLocal" localSheetId="12">#REF!</definedName>
    <definedName name="CustoOperAdmLocal" localSheetId="13">#REF!</definedName>
    <definedName name="CustoOperAdmLocal" localSheetId="15">#REF!</definedName>
    <definedName name="CustoOperAdmLocal" localSheetId="17">#REF!</definedName>
    <definedName name="CustoOperAdmLocal" localSheetId="19">#REF!</definedName>
    <definedName name="CustoOperAdmLocal" localSheetId="20">#REF!</definedName>
    <definedName name="CustoOperAdmLocal" localSheetId="21">#REF!</definedName>
    <definedName name="CustoOperAdmLocal" localSheetId="22">#REF!</definedName>
    <definedName name="CustoOperAdmLocal" localSheetId="24">#REF!</definedName>
    <definedName name="CustoOperAdmLocal" localSheetId="25">#REF!</definedName>
    <definedName name="CustoOperAdmLocal" localSheetId="26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7">#REF!</definedName>
    <definedName name="CustoTurno" localSheetId="6">#REF!</definedName>
    <definedName name="CustoTurno" localSheetId="9">#REF!</definedName>
    <definedName name="CustoTurno" localSheetId="10">#REF!</definedName>
    <definedName name="CustoTurno" localSheetId="12">#REF!</definedName>
    <definedName name="CustoTurno" localSheetId="13">#REF!</definedName>
    <definedName name="CustoTurno" localSheetId="15">#REF!</definedName>
    <definedName name="CustoTurno" localSheetId="17">#REF!</definedName>
    <definedName name="CustoTurno" localSheetId="19">#REF!</definedName>
    <definedName name="CustoTurno" localSheetId="20">#REF!</definedName>
    <definedName name="CustoTurno" localSheetId="21">#REF!</definedName>
    <definedName name="CustoTurno" localSheetId="22">#REF!</definedName>
    <definedName name="CustoTurno" localSheetId="24">#REF!</definedName>
    <definedName name="CustoTurno" localSheetId="25">#REF!</definedName>
    <definedName name="CustoTurno" localSheetId="26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7">'[7]Valor mensal'!#REF!</definedName>
    <definedName name="D" localSheetId="6">'[7]Valor mensal'!#REF!</definedName>
    <definedName name="D" localSheetId="9">'[7]Valor mensal'!#REF!</definedName>
    <definedName name="D" localSheetId="10">'[7]Valor mensal'!#REF!</definedName>
    <definedName name="D" localSheetId="12">'[7]Valor mensal'!#REF!</definedName>
    <definedName name="D" localSheetId="13">'[7]Valor mensal'!#REF!</definedName>
    <definedName name="D" localSheetId="15">'[7]Valor mensal'!#REF!</definedName>
    <definedName name="D" localSheetId="17">'[7]Valor mensal'!#REF!</definedName>
    <definedName name="D" localSheetId="19">'[7]Valor mensal'!#REF!</definedName>
    <definedName name="D" localSheetId="20">'[7]Valor mensal'!#REF!</definedName>
    <definedName name="D" localSheetId="21">'[7]Valor mensal'!#REF!</definedName>
    <definedName name="D" localSheetId="22">'[7]Valor mensal'!#REF!</definedName>
    <definedName name="D" localSheetId="24">'[7]Valor mensal'!#REF!</definedName>
    <definedName name="D" localSheetId="25">'[7]Valor mensal'!#REF!</definedName>
    <definedName name="D" localSheetId="26">'[7]Valor mensal'!#REF!</definedName>
    <definedName name="D" localSheetId="2">'[6]Valor mensal'!#REF!</definedName>
    <definedName name="D" localSheetId="1">'[7]Valor mensal'!#REF!</definedName>
    <definedName name="Dados_de_Campo" localSheetId="7">#REF!</definedName>
    <definedName name="Dados_de_Campo" localSheetId="6">#REF!</definedName>
    <definedName name="Dados_de_Campo" localSheetId="9">#REF!</definedName>
    <definedName name="Dados_de_Campo" localSheetId="10">#REF!</definedName>
    <definedName name="Dados_de_Campo" localSheetId="12">#REF!</definedName>
    <definedName name="Dados_de_Campo" localSheetId="13">#REF!</definedName>
    <definedName name="Dados_de_Campo" localSheetId="15">#REF!</definedName>
    <definedName name="Dados_de_Campo" localSheetId="17">#REF!</definedName>
    <definedName name="Dados_de_Campo" localSheetId="19">#REF!</definedName>
    <definedName name="Dados_de_Campo" localSheetId="20">#REF!</definedName>
    <definedName name="Dados_de_Campo" localSheetId="21">#REF!</definedName>
    <definedName name="Dados_de_Campo" localSheetId="22">#REF!</definedName>
    <definedName name="Dados_de_Campo" localSheetId="24">#REF!</definedName>
    <definedName name="Dados_de_Campo" localSheetId="25">#REF!</definedName>
    <definedName name="Dados_de_Campo" localSheetId="26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7">#REF!</definedName>
    <definedName name="Depre.Transp.Operac." localSheetId="6">#REF!</definedName>
    <definedName name="Depre.Transp.Operac." localSheetId="9">#REF!</definedName>
    <definedName name="Depre.Transp.Operac." localSheetId="10">#REF!</definedName>
    <definedName name="Depre.Transp.Operac." localSheetId="12">#REF!</definedName>
    <definedName name="Depre.Transp.Operac." localSheetId="13">#REF!</definedName>
    <definedName name="Depre.Transp.Operac." localSheetId="15">#REF!</definedName>
    <definedName name="Depre.Transp.Operac." localSheetId="17">#REF!</definedName>
    <definedName name="Depre.Transp.Operac." localSheetId="19">#REF!</definedName>
    <definedName name="Depre.Transp.Operac." localSheetId="20">#REF!</definedName>
    <definedName name="Depre.Transp.Operac." localSheetId="21">#REF!</definedName>
    <definedName name="Depre.Transp.Operac." localSheetId="22">#REF!</definedName>
    <definedName name="Depre.Transp.Operac." localSheetId="24">#REF!</definedName>
    <definedName name="Depre.Transp.Operac." localSheetId="25">#REF!</definedName>
    <definedName name="Depre.Transp.Operac." localSheetId="26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7">#REF!</definedName>
    <definedName name="Depreciação" localSheetId="6">#REF!</definedName>
    <definedName name="Depreciação" localSheetId="9">#REF!</definedName>
    <definedName name="Depreciação" localSheetId="10">#REF!</definedName>
    <definedName name="Depreciação" localSheetId="12">#REF!</definedName>
    <definedName name="Depreciação" localSheetId="13">#REF!</definedName>
    <definedName name="Depreciação" localSheetId="15">#REF!</definedName>
    <definedName name="Depreciação" localSheetId="17">#REF!</definedName>
    <definedName name="Depreciação" localSheetId="19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7">#REF!</definedName>
    <definedName name="dsfsdfsdf" localSheetId="6">#REF!</definedName>
    <definedName name="dsfsdfsdf" localSheetId="9">#REF!</definedName>
    <definedName name="dsfsdfsdf" localSheetId="10">#REF!</definedName>
    <definedName name="dsfsdfsdf" localSheetId="12">#REF!</definedName>
    <definedName name="dsfsdfsdf" localSheetId="13">#REF!</definedName>
    <definedName name="dsfsdfsdf" localSheetId="15">#REF!</definedName>
    <definedName name="dsfsdfsdf" localSheetId="17">#REF!</definedName>
    <definedName name="dsfsdfsdf" localSheetId="19">#REF!</definedName>
    <definedName name="dsfsdfsdf" localSheetId="20">#REF!</definedName>
    <definedName name="dsfsdfsdf" localSheetId="21">#REF!</definedName>
    <definedName name="dsfsdfsdf" localSheetId="22">#REF!</definedName>
    <definedName name="dsfsdfsdf" localSheetId="24">#REF!</definedName>
    <definedName name="dsfsdfsdf" localSheetId="25">#REF!</definedName>
    <definedName name="dsfsdfsdf" localSheetId="26">#REF!</definedName>
    <definedName name="EE" localSheetId="7">#REF!</definedName>
    <definedName name="EE" localSheetId="13">#REF!</definedName>
    <definedName name="EE" localSheetId="25">#REF!</definedName>
    <definedName name="EE" localSheetId="26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7">#REF!</definedName>
    <definedName name="Encargos" localSheetId="6">#REF!</definedName>
    <definedName name="Encargos" localSheetId="9">#REF!</definedName>
    <definedName name="Encargos" localSheetId="10">#REF!</definedName>
    <definedName name="Encargos" localSheetId="12">#REF!</definedName>
    <definedName name="Encargos" localSheetId="13">#REF!</definedName>
    <definedName name="Encargos" localSheetId="15">#REF!</definedName>
    <definedName name="Encargos" localSheetId="17">#REF!</definedName>
    <definedName name="Encargos" localSheetId="19">#REF!</definedName>
    <definedName name="Encargos" localSheetId="20">#REF!</definedName>
    <definedName name="Encargos" localSheetId="21">#REF!</definedName>
    <definedName name="Encargos" localSheetId="22">#REF!</definedName>
    <definedName name="Encargos" localSheetId="24">#REF!</definedName>
    <definedName name="Encargos" localSheetId="25">#REF!</definedName>
    <definedName name="Encargos" localSheetId="26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7">#REF!</definedName>
    <definedName name="EncargosAdmLocal" localSheetId="6">#REF!</definedName>
    <definedName name="EncargosAdmLocal" localSheetId="9">#REF!</definedName>
    <definedName name="EncargosAdmLocal" localSheetId="10">#REF!</definedName>
    <definedName name="EncargosAdmLocal" localSheetId="12">#REF!</definedName>
    <definedName name="EncargosAdmLocal" localSheetId="13">#REF!</definedName>
    <definedName name="EncargosAdmLocal" localSheetId="15">#REF!</definedName>
    <definedName name="EncargosAdmLocal" localSheetId="17">#REF!</definedName>
    <definedName name="EncargosAdmLocal" localSheetId="19">#REF!</definedName>
    <definedName name="EncargosAdmLocal" localSheetId="20">#REF!</definedName>
    <definedName name="EncargosAdmLocal" localSheetId="21">#REF!</definedName>
    <definedName name="EncargosAdmLocal" localSheetId="22">#REF!</definedName>
    <definedName name="EncargosAdmLocal" localSheetId="24">#REF!</definedName>
    <definedName name="EncargosAdmLocal" localSheetId="25">#REF!</definedName>
    <definedName name="EncargosAdmLocal" localSheetId="26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7">#REF!</definedName>
    <definedName name="EncargosHExtra" localSheetId="6">#REF!</definedName>
    <definedName name="EncargosHExtra" localSheetId="9">#REF!</definedName>
    <definedName name="EncargosHExtra" localSheetId="10">#REF!</definedName>
    <definedName name="EncargosHExtra" localSheetId="12">#REF!</definedName>
    <definedName name="EncargosHExtra" localSheetId="13">#REF!</definedName>
    <definedName name="EncargosHExtra" localSheetId="15">#REF!</definedName>
    <definedName name="EncargosHExtra" localSheetId="17">#REF!</definedName>
    <definedName name="EncargosHExtra" localSheetId="19">#REF!</definedName>
    <definedName name="EncargosHExtra" localSheetId="20">#REF!</definedName>
    <definedName name="EncargosHExtra" localSheetId="21">#REF!</definedName>
    <definedName name="EncargosHExtra" localSheetId="22">#REF!</definedName>
    <definedName name="EncargosHExtra" localSheetId="24">#REF!</definedName>
    <definedName name="EncargosHExtra" localSheetId="25">#REF!</definedName>
    <definedName name="EncargosHExtra" localSheetId="26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7">#REF!</definedName>
    <definedName name="EPI" localSheetId="6">#REF!</definedName>
    <definedName name="EPI" localSheetId="9">#REF!</definedName>
    <definedName name="EPI" localSheetId="10">#REF!</definedName>
    <definedName name="EPI" localSheetId="12">#REF!</definedName>
    <definedName name="EPI" localSheetId="13">#REF!</definedName>
    <definedName name="EPI" localSheetId="15">#REF!</definedName>
    <definedName name="EPI" localSheetId="17">#REF!</definedName>
    <definedName name="EPI" localSheetId="19">#REF!</definedName>
    <definedName name="EPI" localSheetId="20">#REF!</definedName>
    <definedName name="EPI" localSheetId="21">#REF!</definedName>
    <definedName name="EPI" localSheetId="22">#REF!</definedName>
    <definedName name="EPI" localSheetId="24">#REF!</definedName>
    <definedName name="EPI" localSheetId="25">#REF!</definedName>
    <definedName name="EPI" localSheetId="26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7">#REF!</definedName>
    <definedName name="EPIAdm.Local" localSheetId="6">#REF!</definedName>
    <definedName name="EPIAdm.Local" localSheetId="9">#REF!</definedName>
    <definedName name="EPIAdm.Local" localSheetId="10">#REF!</definedName>
    <definedName name="EPIAdm.Local" localSheetId="12">#REF!</definedName>
    <definedName name="EPIAdm.Local" localSheetId="13">#REF!</definedName>
    <definedName name="EPIAdm.Local" localSheetId="15">#REF!</definedName>
    <definedName name="EPIAdm.Local" localSheetId="17">#REF!</definedName>
    <definedName name="EPIAdm.Local" localSheetId="19">#REF!</definedName>
    <definedName name="EPIAdm.Local" localSheetId="20">#REF!</definedName>
    <definedName name="EPIAdm.Local" localSheetId="21">#REF!</definedName>
    <definedName name="EPIAdm.Local" localSheetId="22">#REF!</definedName>
    <definedName name="EPIAdm.Local" localSheetId="24">#REF!</definedName>
    <definedName name="EPIAdm.Local" localSheetId="25">#REF!</definedName>
    <definedName name="EPIAdm.Local" localSheetId="26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7">#REF!</definedName>
    <definedName name="Equip.Especiais" localSheetId="6">#REF!</definedName>
    <definedName name="Equip.Especiais" localSheetId="9">#REF!</definedName>
    <definedName name="Equip.Especiais" localSheetId="10">#REF!</definedName>
    <definedName name="Equip.Especiais" localSheetId="12">#REF!</definedName>
    <definedName name="Equip.Especiais" localSheetId="13">#REF!</definedName>
    <definedName name="Equip.Especiais" localSheetId="15">#REF!</definedName>
    <definedName name="Equip.Especiais" localSheetId="17">#REF!</definedName>
    <definedName name="Equip.Especiais" localSheetId="19">#REF!</definedName>
    <definedName name="Equip.Especiais" localSheetId="20">#REF!</definedName>
    <definedName name="Equip.Especiais" localSheetId="21">#REF!</definedName>
    <definedName name="Equip.Especiais" localSheetId="22">#REF!</definedName>
    <definedName name="Equip.Especiais" localSheetId="24">#REF!</definedName>
    <definedName name="Equip.Especiais" localSheetId="25">#REF!</definedName>
    <definedName name="Equip.Especiais" localSheetId="26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7">#REF!</definedName>
    <definedName name="EquipamentosEspec" localSheetId="6">#REF!</definedName>
    <definedName name="EquipamentosEspec" localSheetId="9">#REF!</definedName>
    <definedName name="EquipamentosEspec" localSheetId="10">#REF!</definedName>
    <definedName name="EquipamentosEspec" localSheetId="12">#REF!</definedName>
    <definedName name="EquipamentosEspec" localSheetId="13">#REF!</definedName>
    <definedName name="EquipamentosEspec" localSheetId="15">#REF!</definedName>
    <definedName name="EquipamentosEspec" localSheetId="17">#REF!</definedName>
    <definedName name="EquipamentosEspec" localSheetId="19">#REF!</definedName>
    <definedName name="EquipamentosEspec" localSheetId="20">#REF!</definedName>
    <definedName name="EquipamentosEspec" localSheetId="21">#REF!</definedName>
    <definedName name="EquipamentosEspec" localSheetId="22">#REF!</definedName>
    <definedName name="EquipamentosEspec" localSheetId="24">#REF!</definedName>
    <definedName name="EquipamentosEspec" localSheetId="25">#REF!</definedName>
    <definedName name="EquipamentosEspec" localSheetId="26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7">#REF!</definedName>
    <definedName name="Estagiários" localSheetId="6">#REF!</definedName>
    <definedName name="Estagiários" localSheetId="9">#REF!</definedName>
    <definedName name="Estagiários" localSheetId="10">#REF!</definedName>
    <definedName name="Estagiários" localSheetId="12">#REF!</definedName>
    <definedName name="Estagiários" localSheetId="13">#REF!</definedName>
    <definedName name="Estagiários" localSheetId="15">#REF!</definedName>
    <definedName name="Estagiários" localSheetId="17">#REF!</definedName>
    <definedName name="Estagiários" localSheetId="19">#REF!</definedName>
    <definedName name="Estagiários" localSheetId="20">#REF!</definedName>
    <definedName name="Estagiários" localSheetId="21">#REF!</definedName>
    <definedName name="Estagiários" localSheetId="22">#REF!</definedName>
    <definedName name="Estagiários" localSheetId="24">#REF!</definedName>
    <definedName name="Estagiários" localSheetId="25">#REF!</definedName>
    <definedName name="Estagiários" localSheetId="26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7">#REF!</definedName>
    <definedName name="Ferramentas" localSheetId="6">#REF!</definedName>
    <definedName name="Ferramentas" localSheetId="9">#REF!</definedName>
    <definedName name="Ferramentas" localSheetId="10">#REF!</definedName>
    <definedName name="Ferramentas" localSheetId="12">#REF!</definedName>
    <definedName name="Ferramentas" localSheetId="13">#REF!</definedName>
    <definedName name="Ferramentas" localSheetId="15">#REF!</definedName>
    <definedName name="Ferramentas" localSheetId="17">#REF!</definedName>
    <definedName name="Ferramentas" localSheetId="19">#REF!</definedName>
    <definedName name="Ferramentas" localSheetId="20">#REF!</definedName>
    <definedName name="Ferramentas" localSheetId="21">#REF!</definedName>
    <definedName name="Ferramentas" localSheetId="22">#REF!</definedName>
    <definedName name="Ferramentas" localSheetId="24">#REF!</definedName>
    <definedName name="Ferramentas" localSheetId="25">#REF!</definedName>
    <definedName name="Ferramentas" localSheetId="26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7">#REF!</definedName>
    <definedName name="FerramentasMatConsumo" localSheetId="6">#REF!</definedName>
    <definedName name="FerramentasMatConsumo" localSheetId="9">#REF!</definedName>
    <definedName name="FerramentasMatConsumo" localSheetId="10">#REF!</definedName>
    <definedName name="FerramentasMatConsumo" localSheetId="12">#REF!</definedName>
    <definedName name="FerramentasMatConsumo" localSheetId="13">#REF!</definedName>
    <definedName name="FerramentasMatConsumo" localSheetId="15">#REF!</definedName>
    <definedName name="FerramentasMatConsumo" localSheetId="17">#REF!</definedName>
    <definedName name="FerramentasMatConsumo" localSheetId="19">#REF!</definedName>
    <definedName name="FerramentasMatConsumo" localSheetId="20">#REF!</definedName>
    <definedName name="FerramentasMatConsumo" localSheetId="21">#REF!</definedName>
    <definedName name="FerramentasMatConsumo" localSheetId="22">#REF!</definedName>
    <definedName name="FerramentasMatConsumo" localSheetId="24">#REF!</definedName>
    <definedName name="FerramentasMatConsumo" localSheetId="25">#REF!</definedName>
    <definedName name="FerramentasMatConsumo" localSheetId="26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7">'[7]Valor mensal'!#REF!</definedName>
    <definedName name="FO" localSheetId="6">'[7]Valor mensal'!#REF!</definedName>
    <definedName name="FO" localSheetId="9">'[7]Valor mensal'!#REF!</definedName>
    <definedName name="FO" localSheetId="10">'[7]Valor mensal'!#REF!</definedName>
    <definedName name="FO" localSheetId="12">'[7]Valor mensal'!#REF!</definedName>
    <definedName name="FO" localSheetId="13">'[7]Valor mensal'!#REF!</definedName>
    <definedName name="FO" localSheetId="15">'[7]Valor mensal'!#REF!</definedName>
    <definedName name="FO" localSheetId="17">'[7]Valor mensal'!#REF!</definedName>
    <definedName name="FO" localSheetId="19">'[7]Valor mensal'!#REF!</definedName>
    <definedName name="FO" localSheetId="20">'[7]Valor mensal'!#REF!</definedName>
    <definedName name="FO" localSheetId="21">'[7]Valor mensal'!#REF!</definedName>
    <definedName name="FO" localSheetId="22">'[7]Valor mensal'!#REF!</definedName>
    <definedName name="FO" localSheetId="24">'[7]Valor mensal'!#REF!</definedName>
    <definedName name="FO" localSheetId="25">'[7]Valor mensal'!#REF!</definedName>
    <definedName name="FO" localSheetId="26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7">#REF!</definedName>
    <definedName name="FolhaPagamento" localSheetId="6">#REF!</definedName>
    <definedName name="FolhaPagamento" localSheetId="9">#REF!</definedName>
    <definedName name="FolhaPagamento" localSheetId="10">#REF!</definedName>
    <definedName name="FolhaPagamento" localSheetId="12">#REF!</definedName>
    <definedName name="FolhaPagamento" localSheetId="13">#REF!</definedName>
    <definedName name="FolhaPagamento" localSheetId="15">#REF!</definedName>
    <definedName name="FolhaPagamento" localSheetId="17">#REF!</definedName>
    <definedName name="FolhaPagamento" localSheetId="19">#REF!</definedName>
    <definedName name="FolhaPagamento" localSheetId="20">#REF!</definedName>
    <definedName name="FolhaPagamento" localSheetId="21">#REF!</definedName>
    <definedName name="FolhaPagamento" localSheetId="22">#REF!</definedName>
    <definedName name="FolhaPagamento" localSheetId="24">#REF!</definedName>
    <definedName name="FolhaPagamento" localSheetId="25">#REF!</definedName>
    <definedName name="FolhaPagamento" localSheetId="26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7">#REF!</definedName>
    <definedName name="FolhaSocioExecutante" localSheetId="6">#REF!</definedName>
    <definedName name="FolhaSocioExecutante" localSheetId="9">#REF!</definedName>
    <definedName name="FolhaSocioExecutante" localSheetId="10">#REF!</definedName>
    <definedName name="FolhaSocioExecutante" localSheetId="12">#REF!</definedName>
    <definedName name="FolhaSocioExecutante" localSheetId="13">#REF!</definedName>
    <definedName name="FolhaSocioExecutante" localSheetId="15">#REF!</definedName>
    <definedName name="FolhaSocioExecutante" localSheetId="17">#REF!</definedName>
    <definedName name="FolhaSocioExecutante" localSheetId="19">#REF!</definedName>
    <definedName name="FolhaSocioExecutante" localSheetId="20">#REF!</definedName>
    <definedName name="FolhaSocioExecutante" localSheetId="21">#REF!</definedName>
    <definedName name="FolhaSocioExecutante" localSheetId="22">#REF!</definedName>
    <definedName name="FolhaSocioExecutante" localSheetId="24">#REF!</definedName>
    <definedName name="FolhaSocioExecutante" localSheetId="25">#REF!</definedName>
    <definedName name="FolhaSocioExecutante" localSheetId="26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7">#REF!</definedName>
    <definedName name="FundoDePensão" localSheetId="6">#REF!</definedName>
    <definedName name="FundoDePensão" localSheetId="9">#REF!</definedName>
    <definedName name="FundoDePensão" localSheetId="10">#REF!</definedName>
    <definedName name="FundoDePensão" localSheetId="12">#REF!</definedName>
    <definedName name="FundoDePensão" localSheetId="13">#REF!</definedName>
    <definedName name="FundoDePensão" localSheetId="15">#REF!</definedName>
    <definedName name="FundoDePensão" localSheetId="17">#REF!</definedName>
    <definedName name="FundoDePensão" localSheetId="19">#REF!</definedName>
    <definedName name="FundoDePensão" localSheetId="20">#REF!</definedName>
    <definedName name="FundoDePensão" localSheetId="21">#REF!</definedName>
    <definedName name="FundoDePensão" localSheetId="22">#REF!</definedName>
    <definedName name="FundoDePensão" localSheetId="24">#REF!</definedName>
    <definedName name="FundoDePensão" localSheetId="25">#REF!</definedName>
    <definedName name="FundoDePensão" localSheetId="26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7">[10]Observações!#REF!</definedName>
    <definedName name="GGGGG" localSheetId="6">[10]Observações!#REF!</definedName>
    <definedName name="GGGGG" localSheetId="9">[10]Observações!#REF!</definedName>
    <definedName name="GGGGG" localSheetId="10">[10]Observações!#REF!</definedName>
    <definedName name="GGGGG" localSheetId="12">[10]Observações!#REF!</definedName>
    <definedName name="GGGGG" localSheetId="13">[10]Observações!#REF!</definedName>
    <definedName name="GGGGG" localSheetId="15">[10]Observações!#REF!</definedName>
    <definedName name="GGGGG" localSheetId="17">[10]Observações!#REF!</definedName>
    <definedName name="GGGGG" localSheetId="19">[10]Observações!#REF!</definedName>
    <definedName name="GGGGG" localSheetId="20">[10]Observações!#REF!</definedName>
    <definedName name="GGGGG" localSheetId="21">[10]Observações!#REF!</definedName>
    <definedName name="GGGGG" localSheetId="22">[10]Observações!#REF!</definedName>
    <definedName name="GGGGG" localSheetId="24">[10]Observações!#REF!</definedName>
    <definedName name="GGGGG" localSheetId="25">[10]Observações!#REF!</definedName>
    <definedName name="GGGGG" localSheetId="26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7">#REF!</definedName>
    <definedName name="LocaçãoVeículo" localSheetId="6">#REF!</definedName>
    <definedName name="LocaçãoVeículo" localSheetId="9">#REF!</definedName>
    <definedName name="LocaçãoVeículo" localSheetId="10">#REF!</definedName>
    <definedName name="LocaçãoVeículo" localSheetId="12">#REF!</definedName>
    <definedName name="LocaçãoVeículo" localSheetId="13">#REF!</definedName>
    <definedName name="LocaçãoVeículo" localSheetId="15">#REF!</definedName>
    <definedName name="LocaçãoVeículo" localSheetId="17">#REF!</definedName>
    <definedName name="LocaçãoVeículo" localSheetId="19">#REF!</definedName>
    <definedName name="LocaçãoVeículo" localSheetId="20">#REF!</definedName>
    <definedName name="LocaçãoVeículo" localSheetId="21">#REF!</definedName>
    <definedName name="LocaçãoVeículo" localSheetId="22">#REF!</definedName>
    <definedName name="LocaçãoVeículo" localSheetId="24">#REF!</definedName>
    <definedName name="LocaçãoVeículo" localSheetId="25">#REF!</definedName>
    <definedName name="LocaçãoVeículo" localSheetId="26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7">#REF!</definedName>
    <definedName name="Manut.Transp.Operac." localSheetId="6">#REF!</definedName>
    <definedName name="Manut.Transp.Operac." localSheetId="9">#REF!</definedName>
    <definedName name="Manut.Transp.Operac." localSheetId="10">#REF!</definedName>
    <definedName name="Manut.Transp.Operac." localSheetId="12">#REF!</definedName>
    <definedName name="Manut.Transp.Operac." localSheetId="13">#REF!</definedName>
    <definedName name="Manut.Transp.Operac." localSheetId="15">#REF!</definedName>
    <definedName name="Manut.Transp.Operac." localSheetId="17">#REF!</definedName>
    <definedName name="Manut.Transp.Operac." localSheetId="19">#REF!</definedName>
    <definedName name="Manut.Transp.Operac." localSheetId="20">#REF!</definedName>
    <definedName name="Manut.Transp.Operac." localSheetId="21">#REF!</definedName>
    <definedName name="Manut.Transp.Operac." localSheetId="22">#REF!</definedName>
    <definedName name="Manut.Transp.Operac." localSheetId="24">#REF!</definedName>
    <definedName name="Manut.Transp.Operac." localSheetId="25">#REF!</definedName>
    <definedName name="Manut.Transp.Operac." localSheetId="26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7">#REF!</definedName>
    <definedName name="Manutenção" localSheetId="6">#REF!</definedName>
    <definedName name="Manutenção" localSheetId="9">#REF!</definedName>
    <definedName name="Manutenção" localSheetId="10">#REF!</definedName>
    <definedName name="Manutenção" localSheetId="12">#REF!</definedName>
    <definedName name="Manutenção" localSheetId="13">#REF!</definedName>
    <definedName name="Manutenção" localSheetId="15">#REF!</definedName>
    <definedName name="Manutenção" localSheetId="17">#REF!</definedName>
    <definedName name="Manutenção" localSheetId="19">#REF!</definedName>
    <definedName name="Manutenção" localSheetId="20">#REF!</definedName>
    <definedName name="Manutenção" localSheetId="21">#REF!</definedName>
    <definedName name="Manutenção" localSheetId="22">#REF!</definedName>
    <definedName name="Manutenção" localSheetId="24">#REF!</definedName>
    <definedName name="Manutenção" localSheetId="25">#REF!</definedName>
    <definedName name="Manutenção" localSheetId="26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7">[11]!mesarq</definedName>
    <definedName name="mesarq" localSheetId="6">[11]!mesarq</definedName>
    <definedName name="mesarq" localSheetId="9">[11]!mesarq</definedName>
    <definedName name="mesarq" localSheetId="10">[11]!mesarq</definedName>
    <definedName name="mesarq" localSheetId="12">[11]!mesarq</definedName>
    <definedName name="mesarq" localSheetId="13">[11]!mesarq</definedName>
    <definedName name="mesarq" localSheetId="15">[11]!mesarq</definedName>
    <definedName name="mesarq" localSheetId="17">[11]!mesarq</definedName>
    <definedName name="mesarq" localSheetId="19">[11]!mesarq</definedName>
    <definedName name="mesarq" localSheetId="20">[11]!mesarq</definedName>
    <definedName name="mesarq" localSheetId="21">[11]!mesarq</definedName>
    <definedName name="mesarq" localSheetId="22">[11]!mesarq</definedName>
    <definedName name="mesarq" localSheetId="24">[11]!mesarq</definedName>
    <definedName name="mesarq" localSheetId="25">[11]!mesarq</definedName>
    <definedName name="mesarq" localSheetId="26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7">#REF!</definedName>
    <definedName name="MOAdm.Local" localSheetId="6">#REF!</definedName>
    <definedName name="MOAdm.Local" localSheetId="9">#REF!</definedName>
    <definedName name="MOAdm.Local" localSheetId="10">#REF!</definedName>
    <definedName name="MOAdm.Local" localSheetId="12">#REF!</definedName>
    <definedName name="MOAdm.Local" localSheetId="13">#REF!</definedName>
    <definedName name="MOAdm.Local" localSheetId="15">#REF!</definedName>
    <definedName name="MOAdm.Local" localSheetId="17">#REF!</definedName>
    <definedName name="MOAdm.Local" localSheetId="19">#REF!</definedName>
    <definedName name="MOAdm.Local" localSheetId="20">#REF!</definedName>
    <definedName name="MOAdm.Local" localSheetId="21">#REF!</definedName>
    <definedName name="MOAdm.Local" localSheetId="22">#REF!</definedName>
    <definedName name="MOAdm.Local" localSheetId="24">#REF!</definedName>
    <definedName name="MOAdm.Local" localSheetId="25">#REF!</definedName>
    <definedName name="MOAdm.Local" localSheetId="26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7">#REF!</definedName>
    <definedName name="N" localSheetId="6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4">#REF!</definedName>
    <definedName name="N" localSheetId="25">#REF!</definedName>
    <definedName name="N" localSheetId="26">#REF!</definedName>
    <definedName name="NUCLEO" localSheetId="4">#REF!</definedName>
    <definedName name="NUCLEO" localSheetId="0">#REF!</definedName>
    <definedName name="NUCLEO" localSheetId="3">#REF!</definedName>
    <definedName name="NUCLEO" localSheetId="7">#REF!</definedName>
    <definedName name="NUCLEO" localSheetId="6">#REF!</definedName>
    <definedName name="NUCLEO" localSheetId="9">#REF!</definedName>
    <definedName name="NUCLEO" localSheetId="10">#REF!</definedName>
    <definedName name="NUCLEO" localSheetId="12">#REF!</definedName>
    <definedName name="NUCLEO" localSheetId="13">#REF!</definedName>
    <definedName name="NUCLEO" localSheetId="15">#REF!</definedName>
    <definedName name="NUCLEO" localSheetId="17">#REF!</definedName>
    <definedName name="NUCLEO" localSheetId="19">#REF!</definedName>
    <definedName name="NUCLEO" localSheetId="20">#REF!</definedName>
    <definedName name="NUCLEO" localSheetId="21">#REF!</definedName>
    <definedName name="NUCLEO" localSheetId="22">#REF!</definedName>
    <definedName name="NUCLEO" localSheetId="24">#REF!</definedName>
    <definedName name="NUCLEO" localSheetId="25">#REF!</definedName>
    <definedName name="NUCLEO" localSheetId="26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7">#REF!</definedName>
    <definedName name="NúmeroFuncionários" localSheetId="6">#REF!</definedName>
    <definedName name="NúmeroFuncionários" localSheetId="9">#REF!</definedName>
    <definedName name="NúmeroFuncionários" localSheetId="10">#REF!</definedName>
    <definedName name="NúmeroFuncionários" localSheetId="12">#REF!</definedName>
    <definedName name="NúmeroFuncionários" localSheetId="13">#REF!</definedName>
    <definedName name="NúmeroFuncionários" localSheetId="15">#REF!</definedName>
    <definedName name="NúmeroFuncionários" localSheetId="17">#REF!</definedName>
    <definedName name="NúmeroFuncionários" localSheetId="19">#REF!</definedName>
    <definedName name="NúmeroFuncionários" localSheetId="20">#REF!</definedName>
    <definedName name="NúmeroFuncionários" localSheetId="21">#REF!</definedName>
    <definedName name="NúmeroFuncionários" localSheetId="22">#REF!</definedName>
    <definedName name="NúmeroFuncionários" localSheetId="24">#REF!</definedName>
    <definedName name="NúmeroFuncionários" localSheetId="25">#REF!</definedName>
    <definedName name="NúmeroFuncionários" localSheetId="26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7">#REF!</definedName>
    <definedName name="NumEstagiarios" localSheetId="6">#REF!</definedName>
    <definedName name="NumEstagiarios" localSheetId="9">#REF!</definedName>
    <definedName name="NumEstagiarios" localSheetId="10">#REF!</definedName>
    <definedName name="NumEstagiarios" localSheetId="12">#REF!</definedName>
    <definedName name="NumEstagiarios" localSheetId="13">#REF!</definedName>
    <definedName name="NumEstagiarios" localSheetId="15">#REF!</definedName>
    <definedName name="NumEstagiarios" localSheetId="17">#REF!</definedName>
    <definedName name="NumEstagiarios" localSheetId="19">#REF!</definedName>
    <definedName name="NumEstagiarios" localSheetId="20">#REF!</definedName>
    <definedName name="NumEstagiarios" localSheetId="21">#REF!</definedName>
    <definedName name="NumEstagiarios" localSheetId="22">#REF!</definedName>
    <definedName name="NumEstagiarios" localSheetId="24">#REF!</definedName>
    <definedName name="NumEstagiarios" localSheetId="25">#REF!</definedName>
    <definedName name="NumEstagiarios" localSheetId="26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7">#REF!</definedName>
    <definedName name="NumMOAdmLocal" localSheetId="6">#REF!</definedName>
    <definedName name="NumMOAdmLocal" localSheetId="9">#REF!</definedName>
    <definedName name="NumMOAdmLocal" localSheetId="10">#REF!</definedName>
    <definedName name="NumMOAdmLocal" localSheetId="12">#REF!</definedName>
    <definedName name="NumMOAdmLocal" localSheetId="13">#REF!</definedName>
    <definedName name="NumMOAdmLocal" localSheetId="15">#REF!</definedName>
    <definedName name="NumMOAdmLocal" localSheetId="17">#REF!</definedName>
    <definedName name="NumMOAdmLocal" localSheetId="19">#REF!</definedName>
    <definedName name="NumMOAdmLocal" localSheetId="20">#REF!</definedName>
    <definedName name="NumMOAdmLocal" localSheetId="21">#REF!</definedName>
    <definedName name="NumMOAdmLocal" localSheetId="22">#REF!</definedName>
    <definedName name="NumMOAdmLocal" localSheetId="24">#REF!</definedName>
    <definedName name="NumMOAdmLocal" localSheetId="25">#REF!</definedName>
    <definedName name="NumMOAdmLocal" localSheetId="26">#REF!</definedName>
    <definedName name="NumMOAdmLocal" localSheetId="2">#REF!</definedName>
    <definedName name="NumMOAdmLocal" localSheetId="1">'Encargos Operacional - Sugerido'!#REF!</definedName>
    <definedName name="Observações" localSheetId="7">[13]Observações!#REF!</definedName>
    <definedName name="Observações" localSheetId="6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5">[13]Observações!#REF!</definedName>
    <definedName name="Observações" localSheetId="17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21">[13]Observações!#REF!</definedName>
    <definedName name="Observações" localSheetId="22">[13]Observações!#REF!</definedName>
    <definedName name="Observações" localSheetId="24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7">#REF!</definedName>
    <definedName name="Ônibus" localSheetId="6">#REF!</definedName>
    <definedName name="Ônibus" localSheetId="9">#REF!</definedName>
    <definedName name="Ônibus" localSheetId="10">#REF!</definedName>
    <definedName name="Ônibus" localSheetId="12">#REF!</definedName>
    <definedName name="Ônibus" localSheetId="13">#REF!</definedName>
    <definedName name="Ônibus" localSheetId="15">#REF!</definedName>
    <definedName name="Ônibus" localSheetId="17">#REF!</definedName>
    <definedName name="Ônibus" localSheetId="19">#REF!</definedName>
    <definedName name="Ônibus" localSheetId="20">#REF!</definedName>
    <definedName name="Ônibus" localSheetId="21">#REF!</definedName>
    <definedName name="Ônibus" localSheetId="22">#REF!</definedName>
    <definedName name="Ônibus" localSheetId="24">#REF!</definedName>
    <definedName name="Ônibus" localSheetId="25">#REF!</definedName>
    <definedName name="Ônibus" localSheetId="26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7">#REF!</definedName>
    <definedName name="PG_agosto_2002" localSheetId="6">#REF!</definedName>
    <definedName name="PG_agosto_2002" localSheetId="9">#REF!</definedName>
    <definedName name="PG_agosto_2002" localSheetId="10">#REF!</definedName>
    <definedName name="PG_agosto_2002" localSheetId="12">#REF!</definedName>
    <definedName name="PG_agosto_2002" localSheetId="13">#REF!</definedName>
    <definedName name="PG_agosto_2002" localSheetId="15">#REF!</definedName>
    <definedName name="PG_agosto_2002" localSheetId="17">#REF!</definedName>
    <definedName name="PG_agosto_2002" localSheetId="19">#REF!</definedName>
    <definedName name="PG_agosto_2002" localSheetId="20">#REF!</definedName>
    <definedName name="PG_agosto_2002" localSheetId="21">#REF!</definedName>
    <definedName name="PG_agosto_2002" localSheetId="22">#REF!</definedName>
    <definedName name="PG_agosto_2002" localSheetId="24">#REF!</definedName>
    <definedName name="PG_agosto_2002" localSheetId="25">#REF!</definedName>
    <definedName name="PG_agosto_2002" localSheetId="26">#REF!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_P_NUCLEO_PRESTADOR" localSheetId="21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4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1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4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7">#REF!</definedName>
    <definedName name="PRO_FLOR" localSheetId="6">#REF!</definedName>
    <definedName name="PRO_FLOR" localSheetId="9">#REF!</definedName>
    <definedName name="PRO_FLOR" localSheetId="10">#REF!</definedName>
    <definedName name="PRO_FLOR" localSheetId="12">#REF!</definedName>
    <definedName name="PRO_FLOR" localSheetId="13">#REF!</definedName>
    <definedName name="PRO_FLOR" localSheetId="15">#REF!</definedName>
    <definedName name="PRO_FLOR" localSheetId="17">#REF!</definedName>
    <definedName name="PRO_FLOR" localSheetId="19">#REF!</definedName>
    <definedName name="PRO_FLOR" localSheetId="20">#REF!</definedName>
    <definedName name="PRO_FLOR" localSheetId="21">#REF!</definedName>
    <definedName name="PRO_FLOR" localSheetId="22">#REF!</definedName>
    <definedName name="PRO_FLOR" localSheetId="24">#REF!</definedName>
    <definedName name="PRO_FLOR" localSheetId="25">#REF!</definedName>
    <definedName name="PRO_FLOR" localSheetId="26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7">#REF!</definedName>
    <definedName name="REGIME_TRIBUTAÇÃO" localSheetId="6">#REF!</definedName>
    <definedName name="REGIME_TRIBUTAÇÃO" localSheetId="9">#REF!</definedName>
    <definedName name="REGIME_TRIBUTAÇÃO" localSheetId="10">#REF!</definedName>
    <definedName name="REGIME_TRIBUTAÇÃO" localSheetId="12">#REF!</definedName>
    <definedName name="REGIME_TRIBUTAÇÃO" localSheetId="13">#REF!</definedName>
    <definedName name="REGIME_TRIBUTAÇÃO" localSheetId="15">#REF!</definedName>
    <definedName name="REGIME_TRIBUTAÇÃO" localSheetId="17">#REF!</definedName>
    <definedName name="REGIME_TRIBUTAÇÃO" localSheetId="19">#REF!</definedName>
    <definedName name="REGIME_TRIBUTAÇÃO" localSheetId="20">#REF!</definedName>
    <definedName name="REGIME_TRIBUTAÇÃO" localSheetId="21">#REF!</definedName>
    <definedName name="REGIME_TRIBUTAÇÃO" localSheetId="22">#REF!</definedName>
    <definedName name="REGIME_TRIBUTAÇÃO" localSheetId="24">#REF!</definedName>
    <definedName name="REGIME_TRIBUTAÇÃO" localSheetId="25">#REF!</definedName>
    <definedName name="REGIME_TRIBUTAÇÃO" localSheetId="26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7" hidden="1">Main.SAPF4Help()</definedName>
    <definedName name="SAPFuncF4Help" localSheetId="6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5" hidden="1">Main.SAPF4Help()</definedName>
    <definedName name="SAPFuncF4Help" localSheetId="17" hidden="1">Main.SAPF4Help()</definedName>
    <definedName name="SAPFuncF4Help" localSheetId="19" hidden="1">Main.SAPF4Help()</definedName>
    <definedName name="SAPFuncF4Help" localSheetId="20" hidden="1">Main.SAPF4Help()</definedName>
    <definedName name="SAPFuncF4Help" localSheetId="21" hidden="1">Main.SAPF4Help()</definedName>
    <definedName name="SAPFuncF4Help" localSheetId="22" hidden="1">Main.SAPF4Help()</definedName>
    <definedName name="SAPFuncF4Help" localSheetId="24" hidden="1">Main.SAPF4Help()</definedName>
    <definedName name="SAPFuncF4Help" localSheetId="25" hidden="1">Main.SAPF4Help()</definedName>
    <definedName name="SAPFuncF4Help" localSheetId="26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7">#REF!</definedName>
    <definedName name="SeguroAcid.Trab." localSheetId="6">#REF!</definedName>
    <definedName name="SeguroAcid.Trab." localSheetId="9">#REF!</definedName>
    <definedName name="SeguroAcid.Trab." localSheetId="10">#REF!</definedName>
    <definedName name="SeguroAcid.Trab." localSheetId="12">#REF!</definedName>
    <definedName name="SeguroAcid.Trab." localSheetId="13">#REF!</definedName>
    <definedName name="SeguroAcid.Trab." localSheetId="15">#REF!</definedName>
    <definedName name="SeguroAcid.Trab." localSheetId="17">#REF!</definedName>
    <definedName name="SeguroAcid.Trab." localSheetId="19">#REF!</definedName>
    <definedName name="SeguroAcid.Trab." localSheetId="20">#REF!</definedName>
    <definedName name="SeguroAcid.Trab." localSheetId="21">#REF!</definedName>
    <definedName name="SeguroAcid.Trab." localSheetId="22">#REF!</definedName>
    <definedName name="SeguroAcid.Trab." localSheetId="24">#REF!</definedName>
    <definedName name="SeguroAcid.Trab." localSheetId="25">#REF!</definedName>
    <definedName name="SeguroAcid.Trab." localSheetId="26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7">#REF!</definedName>
    <definedName name="SeguroAdmLocal" localSheetId="6">#REF!</definedName>
    <definedName name="SeguroAdmLocal" localSheetId="9">#REF!</definedName>
    <definedName name="SeguroAdmLocal" localSheetId="10">#REF!</definedName>
    <definedName name="SeguroAdmLocal" localSheetId="12">#REF!</definedName>
    <definedName name="SeguroAdmLocal" localSheetId="13">#REF!</definedName>
    <definedName name="SeguroAdmLocal" localSheetId="15">#REF!</definedName>
    <definedName name="SeguroAdmLocal" localSheetId="17">#REF!</definedName>
    <definedName name="SeguroAdmLocal" localSheetId="19">#REF!</definedName>
    <definedName name="SeguroAdmLocal" localSheetId="20">#REF!</definedName>
    <definedName name="SeguroAdmLocal" localSheetId="21">#REF!</definedName>
    <definedName name="SeguroAdmLocal" localSheetId="22">#REF!</definedName>
    <definedName name="SeguroAdmLocal" localSheetId="24">#REF!</definedName>
    <definedName name="SeguroAdmLocal" localSheetId="25">#REF!</definedName>
    <definedName name="SeguroAdmLocal" localSheetId="26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7">#REF!</definedName>
    <definedName name="SeguroVida" localSheetId="6">#REF!</definedName>
    <definedName name="SeguroVida" localSheetId="9">#REF!</definedName>
    <definedName name="SeguroVida" localSheetId="10">#REF!</definedName>
    <definedName name="SeguroVida" localSheetId="12">#REF!</definedName>
    <definedName name="SeguroVida" localSheetId="13">#REF!</definedName>
    <definedName name="SeguroVida" localSheetId="15">#REF!</definedName>
    <definedName name="SeguroVida" localSheetId="17">#REF!</definedName>
    <definedName name="SeguroVida" localSheetId="19">#REF!</definedName>
    <definedName name="SeguroVida" localSheetId="20">#REF!</definedName>
    <definedName name="SeguroVida" localSheetId="21">#REF!</definedName>
    <definedName name="SeguroVida" localSheetId="22">#REF!</definedName>
    <definedName name="SeguroVida" localSheetId="24">#REF!</definedName>
    <definedName name="SeguroVida" localSheetId="25">#REF!</definedName>
    <definedName name="SeguroVida" localSheetId="26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7">#REF!</definedName>
    <definedName name="SeguroVidaEmGrupo" localSheetId="6">#REF!</definedName>
    <definedName name="SeguroVidaEmGrupo" localSheetId="9">#REF!</definedName>
    <definedName name="SeguroVidaEmGrupo" localSheetId="10">#REF!</definedName>
    <definedName name="SeguroVidaEmGrupo" localSheetId="12">#REF!</definedName>
    <definedName name="SeguroVidaEmGrupo" localSheetId="13">#REF!</definedName>
    <definedName name="SeguroVidaEmGrupo" localSheetId="15">#REF!</definedName>
    <definedName name="SeguroVidaEmGrupo" localSheetId="17">#REF!</definedName>
    <definedName name="SeguroVidaEmGrupo" localSheetId="19">#REF!</definedName>
    <definedName name="SeguroVidaEmGrupo" localSheetId="20">#REF!</definedName>
    <definedName name="SeguroVidaEmGrupo" localSheetId="21">#REF!</definedName>
    <definedName name="SeguroVidaEmGrupo" localSheetId="22">#REF!</definedName>
    <definedName name="SeguroVidaEmGrupo" localSheetId="24">#REF!</definedName>
    <definedName name="SeguroVidaEmGrupo" localSheetId="25">#REF!</definedName>
    <definedName name="SeguroVidaEmGrupo" localSheetId="26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7" hidden="1">[1]ACOMP!#REF!</definedName>
    <definedName name="SS" localSheetId="6" hidden="1">[1]ACOMP!#REF!</definedName>
    <definedName name="SS" localSheetId="9" hidden="1">[1]ACOMP!#REF!</definedName>
    <definedName name="SS" localSheetId="10" hidden="1">[1]ACOMP!#REF!</definedName>
    <definedName name="SS" localSheetId="12" hidden="1">[1]ACOMP!#REF!</definedName>
    <definedName name="SS" localSheetId="13" hidden="1">[1]ACOMP!#REF!</definedName>
    <definedName name="SS" localSheetId="15" hidden="1">[1]ACOMP!#REF!</definedName>
    <definedName name="SS" localSheetId="17" hidden="1">[1]ACOMP!#REF!</definedName>
    <definedName name="SS" localSheetId="19" hidden="1">[1]ACOMP!#REF!</definedName>
    <definedName name="SS" localSheetId="20" hidden="1">[1]ACOMP!#REF!</definedName>
    <definedName name="SS" localSheetId="21" hidden="1">[1]ACOMP!#REF!</definedName>
    <definedName name="SS" localSheetId="22" hidden="1">[1]ACOMP!#REF!</definedName>
    <definedName name="SS" localSheetId="24" hidden="1">[1]ACOMP!#REF!</definedName>
    <definedName name="SS" localSheetId="25" hidden="1">[1]ACOMP!#REF!</definedName>
    <definedName name="SS" localSheetId="26" hidden="1">[1]ACOMP!#REF!</definedName>
    <definedName name="sssss" localSheetId="7" hidden="1">[1]ACOMP!#REF!</definedName>
    <definedName name="sssss" localSheetId="6" hidden="1">[1]ACOMP!#REF!</definedName>
    <definedName name="sssss" localSheetId="9" hidden="1">[1]ACOMP!#REF!</definedName>
    <definedName name="sssss" localSheetId="10" hidden="1">[1]ACOMP!#REF!</definedName>
    <definedName name="sssss" localSheetId="12" hidden="1">[1]ACOMP!#REF!</definedName>
    <definedName name="sssss" localSheetId="13" hidden="1">[1]ACOMP!#REF!</definedName>
    <definedName name="sssss" localSheetId="15" hidden="1">[1]ACOMP!#REF!</definedName>
    <definedName name="sssss" localSheetId="17" hidden="1">[1]ACOMP!#REF!</definedName>
    <definedName name="sssss" localSheetId="19" hidden="1">[1]ACOMP!#REF!</definedName>
    <definedName name="sssss" localSheetId="20" hidden="1">[1]ACOMP!#REF!</definedName>
    <definedName name="sssss" localSheetId="21" hidden="1">[1]ACOMP!#REF!</definedName>
    <definedName name="sssss" localSheetId="22" hidden="1">[1]ACOMP!#REF!</definedName>
    <definedName name="sssss" localSheetId="24" hidden="1">[1]ACOMP!#REF!</definedName>
    <definedName name="sssss" localSheetId="25" hidden="1">[1]ACOMP!#REF!</definedName>
    <definedName name="sssss" localSheetId="26" hidden="1">[1]ACOMP!#REF!</definedName>
    <definedName name="Subsolador_DMB_de_arrasto" localSheetId="7">#REF!</definedName>
    <definedName name="Subsolador_DMB_de_arrasto" localSheetId="6">#REF!</definedName>
    <definedName name="Subsolador_DMB_de_arrasto" localSheetId="9">#REF!</definedName>
    <definedName name="Subsolador_DMB_de_arrasto" localSheetId="10">#REF!</definedName>
    <definedName name="Subsolador_DMB_de_arrasto" localSheetId="12">#REF!</definedName>
    <definedName name="Subsolador_DMB_de_arrasto" localSheetId="13">#REF!</definedName>
    <definedName name="Subsolador_DMB_de_arrasto" localSheetId="15">#REF!</definedName>
    <definedName name="Subsolador_DMB_de_arrasto" localSheetId="17">#REF!</definedName>
    <definedName name="Subsolador_DMB_de_arrasto" localSheetId="19">#REF!</definedName>
    <definedName name="Subsolador_DMB_de_arrasto" localSheetId="20">#REF!</definedName>
    <definedName name="Subsolador_DMB_de_arrasto" localSheetId="21">#REF!</definedName>
    <definedName name="Subsolador_DMB_de_arrasto" localSheetId="22">#REF!</definedName>
    <definedName name="Subsolador_DMB_de_arrasto" localSheetId="24">#REF!</definedName>
    <definedName name="Subsolador_DMB_de_arrasto" localSheetId="25">#REF!</definedName>
    <definedName name="Subsolador_DMB_de_arrasto" localSheetId="26">#REF!</definedName>
    <definedName name="TEST0" localSheetId="7">#REF!</definedName>
    <definedName name="TEST0" localSheetId="6">#REF!</definedName>
    <definedName name="TEST0" localSheetId="9">#REF!</definedName>
    <definedName name="TEST0" localSheetId="10">#REF!</definedName>
    <definedName name="TEST0" localSheetId="12">#REF!</definedName>
    <definedName name="TEST0" localSheetId="13">#REF!</definedName>
    <definedName name="TEST0" localSheetId="15">#REF!</definedName>
    <definedName name="TEST0" localSheetId="17">#REF!</definedName>
    <definedName name="TEST0" localSheetId="19">#REF!</definedName>
    <definedName name="TEST0" localSheetId="20">#REF!</definedName>
    <definedName name="TEST0" localSheetId="21">#REF!</definedName>
    <definedName name="TEST0" localSheetId="22">#REF!</definedName>
    <definedName name="TEST0" localSheetId="24">#REF!</definedName>
    <definedName name="TEST0" localSheetId="25">#REF!</definedName>
    <definedName name="TEST0" localSheetId="26">#REF!</definedName>
    <definedName name="TESTHKEY" localSheetId="7">#REF!</definedName>
    <definedName name="TESTHKEY" localSheetId="6">#REF!</definedName>
    <definedName name="TESTHKEY" localSheetId="9">#REF!</definedName>
    <definedName name="TESTHKEY" localSheetId="10">#REF!</definedName>
    <definedName name="TESTHKEY" localSheetId="12">#REF!</definedName>
    <definedName name="TESTHKEY" localSheetId="13">#REF!</definedName>
    <definedName name="TESTHKEY" localSheetId="15">#REF!</definedName>
    <definedName name="TESTHKEY" localSheetId="17">#REF!</definedName>
    <definedName name="TESTHKEY" localSheetId="19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4">#REF!</definedName>
    <definedName name="TESTHKEY" localSheetId="25">#REF!</definedName>
    <definedName name="TESTHKEY" localSheetId="26">#REF!</definedName>
    <definedName name="TESTKEYS" localSheetId="7">#REF!</definedName>
    <definedName name="TESTKEYS" localSheetId="6">#REF!</definedName>
    <definedName name="TESTKEYS" localSheetId="9">#REF!</definedName>
    <definedName name="TESTKEYS" localSheetId="10">#REF!</definedName>
    <definedName name="TESTKEYS" localSheetId="12">#REF!</definedName>
    <definedName name="TESTKEYS" localSheetId="13">#REF!</definedName>
    <definedName name="TESTKEYS" localSheetId="15">#REF!</definedName>
    <definedName name="TESTKEYS" localSheetId="17">#REF!</definedName>
    <definedName name="TESTKEYS" localSheetId="19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4">#REF!</definedName>
    <definedName name="TESTKEYS" localSheetId="25">#REF!</definedName>
    <definedName name="TESTKEYS" localSheetId="26">#REF!</definedName>
    <definedName name="TESTVKEY" localSheetId="7">#REF!</definedName>
    <definedName name="TESTVKEY" localSheetId="6">#REF!</definedName>
    <definedName name="TESTVKEY" localSheetId="9">#REF!</definedName>
    <definedName name="TESTVKEY" localSheetId="10">#REF!</definedName>
    <definedName name="TESTVKEY" localSheetId="12">#REF!</definedName>
    <definedName name="TESTVKEY" localSheetId="13">#REF!</definedName>
    <definedName name="TESTVKEY" localSheetId="15">#REF!</definedName>
    <definedName name="TESTVKEY" localSheetId="17">#REF!</definedName>
    <definedName name="TESTVKEY" localSheetId="19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4">#REF!</definedName>
    <definedName name="TESTVKEY" localSheetId="25">#REF!</definedName>
    <definedName name="TESTVKEY" localSheetId="26">#REF!</definedName>
    <definedName name="_xlnm.Print_Titles" localSheetId="6">'1.0 - Transporte'!#REF!</definedName>
    <definedName name="_xlnm.Print_Titles" localSheetId="2">'Banco Dados Máquinas'!$1:$2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7">#REF!</definedName>
    <definedName name="TotalEPI" localSheetId="6">#REF!</definedName>
    <definedName name="TotalEPI" localSheetId="9">#REF!</definedName>
    <definedName name="TotalEPI" localSheetId="10">#REF!</definedName>
    <definedName name="TotalEPI" localSheetId="12">#REF!</definedName>
    <definedName name="TotalEPI" localSheetId="13">#REF!</definedName>
    <definedName name="TotalEPI" localSheetId="15">#REF!</definedName>
    <definedName name="TotalEPI" localSheetId="17">#REF!</definedName>
    <definedName name="TotalEPI" localSheetId="19">#REF!</definedName>
    <definedName name="TotalEPI" localSheetId="20">#REF!</definedName>
    <definedName name="TotalEPI" localSheetId="21">#REF!</definedName>
    <definedName name="TotalEPI" localSheetId="22">#REF!</definedName>
    <definedName name="TotalEPI" localSheetId="24">#REF!</definedName>
    <definedName name="TotalEPI" localSheetId="25">#REF!</definedName>
    <definedName name="TotalEPI" localSheetId="26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7">#REF!</definedName>
    <definedName name="TotalFerramentas" localSheetId="6">#REF!</definedName>
    <definedName name="TotalFerramentas" localSheetId="9">#REF!</definedName>
    <definedName name="TotalFerramentas" localSheetId="10">#REF!</definedName>
    <definedName name="TotalFerramentas" localSheetId="12">#REF!</definedName>
    <definedName name="TotalFerramentas" localSheetId="13">#REF!</definedName>
    <definedName name="TotalFerramentas" localSheetId="15">#REF!</definedName>
    <definedName name="TotalFerramentas" localSheetId="17">#REF!</definedName>
    <definedName name="TotalFerramentas" localSheetId="19">#REF!</definedName>
    <definedName name="TotalFerramentas" localSheetId="20">#REF!</definedName>
    <definedName name="TotalFerramentas" localSheetId="21">#REF!</definedName>
    <definedName name="TotalFerramentas" localSheetId="22">#REF!</definedName>
    <definedName name="TotalFerramentas" localSheetId="24">#REF!</definedName>
    <definedName name="TotalFerramentas" localSheetId="25">#REF!</definedName>
    <definedName name="TotalFerramentas" localSheetId="26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7">#REF!</definedName>
    <definedName name="TotalFolha" localSheetId="6">#REF!</definedName>
    <definedName name="TotalFolha" localSheetId="9">#REF!</definedName>
    <definedName name="TotalFolha" localSheetId="10">#REF!</definedName>
    <definedName name="TotalFolha" localSheetId="12">#REF!</definedName>
    <definedName name="TotalFolha" localSheetId="13">#REF!</definedName>
    <definedName name="TotalFolha" localSheetId="15">#REF!</definedName>
    <definedName name="TotalFolha" localSheetId="17">#REF!</definedName>
    <definedName name="TotalFolha" localSheetId="19">#REF!</definedName>
    <definedName name="TotalFolha" localSheetId="20">#REF!</definedName>
    <definedName name="TotalFolha" localSheetId="21">#REF!</definedName>
    <definedName name="TotalFolha" localSheetId="22">#REF!</definedName>
    <definedName name="TotalFolha" localSheetId="24">#REF!</definedName>
    <definedName name="TotalFolha" localSheetId="25">#REF!</definedName>
    <definedName name="TotalFolha" localSheetId="26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7">#REF!</definedName>
    <definedName name="Treinamento" localSheetId="6">#REF!</definedName>
    <definedName name="Treinamento" localSheetId="9">#REF!</definedName>
    <definedName name="Treinamento" localSheetId="10">#REF!</definedName>
    <definedName name="Treinamento" localSheetId="12">#REF!</definedName>
    <definedName name="Treinamento" localSheetId="13">#REF!</definedName>
    <definedName name="Treinamento" localSheetId="15">#REF!</definedName>
    <definedName name="Treinamento" localSheetId="17">#REF!</definedName>
    <definedName name="Treinamento" localSheetId="19">#REF!</definedName>
    <definedName name="Treinamento" localSheetId="20">#REF!</definedName>
    <definedName name="Treinamento" localSheetId="21">#REF!</definedName>
    <definedName name="Treinamento" localSheetId="22">#REF!</definedName>
    <definedName name="Treinamento" localSheetId="24">#REF!</definedName>
    <definedName name="Treinamento" localSheetId="25">#REF!</definedName>
    <definedName name="Treinamento" localSheetId="26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7">#REF!</definedName>
    <definedName name="TreinamentoAdmLocal" localSheetId="6">#REF!</definedName>
    <definedName name="TreinamentoAdmLocal" localSheetId="9">#REF!</definedName>
    <definedName name="TreinamentoAdmLocal" localSheetId="10">#REF!</definedName>
    <definedName name="TreinamentoAdmLocal" localSheetId="12">#REF!</definedName>
    <definedName name="TreinamentoAdmLocal" localSheetId="13">#REF!</definedName>
    <definedName name="TreinamentoAdmLocal" localSheetId="15">#REF!</definedName>
    <definedName name="TreinamentoAdmLocal" localSheetId="17">#REF!</definedName>
    <definedName name="TreinamentoAdmLocal" localSheetId="19">#REF!</definedName>
    <definedName name="TreinamentoAdmLocal" localSheetId="20">#REF!</definedName>
    <definedName name="TreinamentoAdmLocal" localSheetId="21">#REF!</definedName>
    <definedName name="TreinamentoAdmLocal" localSheetId="22">#REF!</definedName>
    <definedName name="TreinamentoAdmLocal" localSheetId="24">#REF!</definedName>
    <definedName name="TreinamentoAdmLocal" localSheetId="25">#REF!</definedName>
    <definedName name="TreinamentoAdmLocal" localSheetId="26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7">#REF!</definedName>
    <definedName name="TreinamentoMOD" localSheetId="6">#REF!</definedName>
    <definedName name="TreinamentoMOD" localSheetId="9">#REF!</definedName>
    <definedName name="TreinamentoMOD" localSheetId="10">#REF!</definedName>
    <definedName name="TreinamentoMOD" localSheetId="12">#REF!</definedName>
    <definedName name="TreinamentoMOD" localSheetId="13">#REF!</definedName>
    <definedName name="TreinamentoMOD" localSheetId="15">#REF!</definedName>
    <definedName name="TreinamentoMOD" localSheetId="17">#REF!</definedName>
    <definedName name="TreinamentoMOD" localSheetId="19">#REF!</definedName>
    <definedName name="TreinamentoMOD" localSheetId="20">#REF!</definedName>
    <definedName name="TreinamentoMOD" localSheetId="21">#REF!</definedName>
    <definedName name="TreinamentoMOD" localSheetId="22">#REF!</definedName>
    <definedName name="TreinamentoMOD" localSheetId="24">#REF!</definedName>
    <definedName name="TreinamentoMOD" localSheetId="25">#REF!</definedName>
    <definedName name="TreinamentoMOD" localSheetId="26">#REF!</definedName>
    <definedName name="TreinamentoMOD" localSheetId="2">#REF!</definedName>
    <definedName name="TreinamentoMOD" localSheetId="1">'Encargos Operacional - Sugerido'!#REF!</definedName>
    <definedName name="Upvc_2001" localSheetId="7">#REF!</definedName>
    <definedName name="Upvc_2001" localSheetId="6">#REF!</definedName>
    <definedName name="Upvc_2001" localSheetId="9">#REF!</definedName>
    <definedName name="Upvc_2001" localSheetId="10">#REF!</definedName>
    <definedName name="Upvc_2001" localSheetId="12">#REF!</definedName>
    <definedName name="Upvc_2001" localSheetId="13">#REF!</definedName>
    <definedName name="Upvc_2001" localSheetId="15">#REF!</definedName>
    <definedName name="Upvc_2001" localSheetId="17">#REF!</definedName>
    <definedName name="Upvc_2001" localSheetId="19">#REF!</definedName>
    <definedName name="Upvc_2001" localSheetId="20">#REF!</definedName>
    <definedName name="Upvc_2001" localSheetId="21">#REF!</definedName>
    <definedName name="Upvc_2001" localSheetId="22">#REF!</definedName>
    <definedName name="Upvc_2001" localSheetId="24">#REF!</definedName>
    <definedName name="Upvc_2001" localSheetId="25">#REF!</definedName>
    <definedName name="Upvc_2001" localSheetId="26">#REF!</definedName>
    <definedName name="UPVC_99" localSheetId="7">#REF!</definedName>
    <definedName name="UPVC_99" localSheetId="6">#REF!</definedName>
    <definedName name="UPVC_99" localSheetId="9">#REF!</definedName>
    <definedName name="UPVC_99" localSheetId="10">#REF!</definedName>
    <definedName name="UPVC_99" localSheetId="12">#REF!</definedName>
    <definedName name="UPVC_99" localSheetId="13">#REF!</definedName>
    <definedName name="UPVC_99" localSheetId="15">#REF!</definedName>
    <definedName name="UPVC_99" localSheetId="17">#REF!</definedName>
    <definedName name="UPVC_99" localSheetId="19">#REF!</definedName>
    <definedName name="UPVC_99" localSheetId="20">#REF!</definedName>
    <definedName name="UPVC_99" localSheetId="21">#REF!</definedName>
    <definedName name="UPVC_99" localSheetId="22">#REF!</definedName>
    <definedName name="UPVC_99" localSheetId="24">#REF!</definedName>
    <definedName name="UPVC_99" localSheetId="25">#REF!</definedName>
    <definedName name="UPVC_99" localSheetId="26">#REF!</definedName>
    <definedName name="VIV">[2]VIV!$F$60</definedName>
    <definedName name="Viveiro" localSheetId="7">#REF!</definedName>
    <definedName name="Viveiro" localSheetId="6">#REF!</definedName>
    <definedName name="Viveiro" localSheetId="9">#REF!</definedName>
    <definedName name="Viveiro" localSheetId="10">#REF!</definedName>
    <definedName name="Viveiro" localSheetId="12">#REF!</definedName>
    <definedName name="Viveiro" localSheetId="13">#REF!</definedName>
    <definedName name="Viveiro" localSheetId="15">#REF!</definedName>
    <definedName name="Viveiro" localSheetId="17">#REF!</definedName>
    <definedName name="Viveiro" localSheetId="19">#REF!</definedName>
    <definedName name="Viveiro" localSheetId="20">#REF!</definedName>
    <definedName name="Viveiro" localSheetId="21">#REF!</definedName>
    <definedName name="Viveiro" localSheetId="22">#REF!</definedName>
    <definedName name="Viveiro" localSheetId="24">#REF!</definedName>
    <definedName name="Viveiro" localSheetId="25">#REF!</definedName>
    <definedName name="Viveiro" localSheetId="26">#REF!</definedName>
    <definedName name="VIVSIL">[2]VIVSIL!$A$1</definedName>
    <definedName name="WE" localSheetId="7">#REF!</definedName>
    <definedName name="WE" localSheetId="13">#REF!</definedName>
    <definedName name="WE" localSheetId="25">#REF!</definedName>
    <definedName name="WE" localSheetId="26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7">[10]Observações!#REF!</definedName>
    <definedName name="x" localSheetId="6">[10]Observações!#REF!</definedName>
    <definedName name="x" localSheetId="9">[10]Observações!#REF!</definedName>
    <definedName name="x" localSheetId="10">[10]Observações!#REF!</definedName>
    <definedName name="x" localSheetId="12">[10]Observações!#REF!</definedName>
    <definedName name="x" localSheetId="13">[10]Observações!#REF!</definedName>
    <definedName name="x" localSheetId="15">[10]Observações!#REF!</definedName>
    <definedName name="x" localSheetId="17">[10]Observações!#REF!</definedName>
    <definedName name="x" localSheetId="19">[10]Observações!#REF!</definedName>
    <definedName name="x" localSheetId="20">[10]Observações!#REF!</definedName>
    <definedName name="x" localSheetId="21">[10]Observações!#REF!</definedName>
    <definedName name="x" localSheetId="22">[10]Observações!#REF!</definedName>
    <definedName name="x" localSheetId="24">[10]Observações!#REF!</definedName>
    <definedName name="x" localSheetId="25">[10]Observações!#REF!</definedName>
    <definedName name="x" localSheetId="26">[10]Observações!#REF!</definedName>
    <definedName name="x" localSheetId="1">[10]Observações!#REF!</definedName>
  </definedNames>
  <calcPr calcId="152511"/>
</workbook>
</file>

<file path=xl/calcChain.xml><?xml version="1.0" encoding="utf-8"?>
<calcChain xmlns="http://schemas.openxmlformats.org/spreadsheetml/2006/main">
  <c r="I124" i="1416" l="1"/>
  <c r="I145" i="1416"/>
  <c r="I144" i="1416"/>
  <c r="I143" i="1416"/>
  <c r="I142" i="1416"/>
  <c r="I141" i="1416"/>
  <c r="I140" i="1416"/>
  <c r="I139" i="1416"/>
  <c r="I138" i="1416"/>
  <c r="I137" i="1416"/>
  <c r="I136" i="1416"/>
  <c r="I135" i="1416"/>
  <c r="I134" i="1416"/>
  <c r="I133" i="1416"/>
  <c r="I132" i="1416"/>
  <c r="I131" i="1416"/>
  <c r="I130" i="1416"/>
  <c r="I129" i="1416"/>
  <c r="I128" i="1416"/>
  <c r="I127" i="1416"/>
  <c r="I126" i="1416"/>
  <c r="I125" i="1416"/>
  <c r="I145" i="1383"/>
  <c r="I144" i="1383"/>
  <c r="I143" i="1383"/>
  <c r="I142" i="1383"/>
  <c r="I141" i="1383"/>
  <c r="I140" i="1383"/>
  <c r="I139" i="1383"/>
  <c r="I138" i="1383"/>
  <c r="I137" i="1383"/>
  <c r="I136" i="1383"/>
  <c r="I135" i="1383"/>
  <c r="I134" i="1383"/>
  <c r="I133" i="1383"/>
  <c r="I132" i="1383"/>
  <c r="I131" i="1383"/>
  <c r="I130" i="1383"/>
  <c r="I129" i="1383"/>
  <c r="I128" i="1383"/>
  <c r="I127" i="1383"/>
  <c r="I126" i="1383"/>
  <c r="I125" i="1383"/>
  <c r="I124" i="1383"/>
  <c r="C61" i="1383"/>
  <c r="I224" i="1416" l="1"/>
  <c r="E21" i="1357" l="1"/>
  <c r="C20" i="1357"/>
  <c r="C16" i="1357"/>
  <c r="C15" i="1357"/>
  <c r="C71" i="1353"/>
  <c r="D58" i="1353"/>
  <c r="D60" i="1353" s="1"/>
  <c r="D61" i="1353" s="1"/>
  <c r="D57" i="1353"/>
  <c r="D56" i="1353"/>
  <c r="D55" i="1353"/>
  <c r="D36" i="1353"/>
  <c r="D59" i="1353" l="1"/>
  <c r="I190" i="1383" l="1"/>
  <c r="I190" i="1416"/>
  <c r="F190" i="1383"/>
  <c r="E190" i="1383"/>
  <c r="B190" i="1383"/>
  <c r="F190" i="1416"/>
  <c r="E190" i="1416"/>
  <c r="B190" i="1416"/>
  <c r="B179" i="1383" l="1"/>
  <c r="B178" i="1383"/>
  <c r="B179" i="1416"/>
  <c r="B178" i="1416"/>
  <c r="D28" i="1419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19" i="1419"/>
  <c r="D17" i="1419"/>
  <c r="D12" i="1419"/>
  <c r="E8" i="1419"/>
  <c r="C5" i="1419"/>
  <c r="N20" i="1357"/>
  <c r="D32" i="1418" s="1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E31" i="1418"/>
  <c r="D28" i="1418"/>
  <c r="D24" i="1418"/>
  <c r="D23" i="1418"/>
  <c r="D19" i="1418"/>
  <c r="D17" i="1418"/>
  <c r="D12" i="1418"/>
  <c r="E8" i="1418"/>
  <c r="C5" i="1418"/>
  <c r="I189" i="1383"/>
  <c r="F189" i="1383"/>
  <c r="B189" i="1383"/>
  <c r="F189" i="1416"/>
  <c r="B189" i="1416"/>
  <c r="E221" i="1416"/>
  <c r="E188" i="1416"/>
  <c r="I188" i="1416" s="1"/>
  <c r="F221" i="1416"/>
  <c r="H208" i="1416"/>
  <c r="H207" i="1416"/>
  <c r="H206" i="1416"/>
  <c r="H202" i="1416"/>
  <c r="H201" i="1416"/>
  <c r="H198" i="1416"/>
  <c r="H196" i="1416"/>
  <c r="F191" i="1416"/>
  <c r="E191" i="1416"/>
  <c r="B191" i="1416"/>
  <c r="F188" i="1416"/>
  <c r="B188" i="1416"/>
  <c r="E187" i="1416"/>
  <c r="B187" i="1416"/>
  <c r="F186" i="1416"/>
  <c r="E186" i="1416"/>
  <c r="B186" i="1416"/>
  <c r="F185" i="1416"/>
  <c r="E185" i="1416"/>
  <c r="B185" i="1416"/>
  <c r="E184" i="1416"/>
  <c r="B184" i="1416"/>
  <c r="D180" i="1416"/>
  <c r="B177" i="1416"/>
  <c r="B176" i="1416"/>
  <c r="B175" i="1416"/>
  <c r="B174" i="1416"/>
  <c r="B173" i="1416"/>
  <c r="B172" i="1416"/>
  <c r="B171" i="1416"/>
  <c r="B170" i="1416"/>
  <c r="B169" i="1416"/>
  <c r="B168" i="1416"/>
  <c r="B167" i="1416"/>
  <c r="B166" i="1416"/>
  <c r="B165" i="1416"/>
  <c r="B164" i="1416"/>
  <c r="B163" i="1416"/>
  <c r="B162" i="1416"/>
  <c r="B161" i="1416"/>
  <c r="H156" i="1416"/>
  <c r="I156" i="1416" s="1"/>
  <c r="E156" i="1416"/>
  <c r="B156" i="1416"/>
  <c r="H155" i="1416"/>
  <c r="I155" i="1416" s="1"/>
  <c r="E155" i="1416"/>
  <c r="B155" i="1416"/>
  <c r="H154" i="1416"/>
  <c r="E154" i="1416"/>
  <c r="B154" i="1416"/>
  <c r="H153" i="1416"/>
  <c r="E153" i="1416"/>
  <c r="B153" i="1416"/>
  <c r="H152" i="1416"/>
  <c r="E152" i="1416"/>
  <c r="B152" i="1416"/>
  <c r="H151" i="1416"/>
  <c r="E151" i="1416"/>
  <c r="B151" i="1416"/>
  <c r="H150" i="1416"/>
  <c r="E150" i="1416"/>
  <c r="B150" i="1416"/>
  <c r="G145" i="1416"/>
  <c r="F145" i="1416"/>
  <c r="E145" i="1416"/>
  <c r="D145" i="1416" s="1"/>
  <c r="B145" i="1416"/>
  <c r="G144" i="1416"/>
  <c r="F144" i="1416"/>
  <c r="E144" i="1416"/>
  <c r="D144" i="1416" s="1"/>
  <c r="B144" i="1416"/>
  <c r="G143" i="1416"/>
  <c r="F143" i="1416"/>
  <c r="E143" i="1416"/>
  <c r="D143" i="1416" s="1"/>
  <c r="B143" i="1416"/>
  <c r="G142" i="1416"/>
  <c r="F142" i="1416"/>
  <c r="E142" i="1416"/>
  <c r="D142" i="1416" s="1"/>
  <c r="B142" i="1416"/>
  <c r="G141" i="1416"/>
  <c r="F141" i="1416"/>
  <c r="E141" i="1416"/>
  <c r="D141" i="1416" s="1"/>
  <c r="B141" i="1416"/>
  <c r="G140" i="1416"/>
  <c r="F140" i="1416"/>
  <c r="E140" i="1416"/>
  <c r="D140" i="1416" s="1"/>
  <c r="B140" i="1416"/>
  <c r="G139" i="1416"/>
  <c r="F139" i="1416"/>
  <c r="E139" i="1416"/>
  <c r="D139" i="1416" s="1"/>
  <c r="B139" i="1416"/>
  <c r="G138" i="1416"/>
  <c r="F138" i="1416"/>
  <c r="E138" i="1416"/>
  <c r="D138" i="1416" s="1"/>
  <c r="B138" i="1416"/>
  <c r="G137" i="1416"/>
  <c r="F137" i="1416"/>
  <c r="E137" i="1416"/>
  <c r="D137" i="1416" s="1"/>
  <c r="B137" i="1416"/>
  <c r="G136" i="1416"/>
  <c r="F136" i="1416"/>
  <c r="E136" i="1416"/>
  <c r="D136" i="1416" s="1"/>
  <c r="B136" i="1416"/>
  <c r="G135" i="1416"/>
  <c r="F135" i="1416"/>
  <c r="E135" i="1416"/>
  <c r="D135" i="1416" s="1"/>
  <c r="B135" i="1416"/>
  <c r="G134" i="1416"/>
  <c r="F134" i="1416"/>
  <c r="E134" i="1416"/>
  <c r="D134" i="1416" s="1"/>
  <c r="B134" i="1416"/>
  <c r="G133" i="1416"/>
  <c r="F133" i="1416"/>
  <c r="E133" i="1416"/>
  <c r="D133" i="1416" s="1"/>
  <c r="B133" i="1416"/>
  <c r="G132" i="1416"/>
  <c r="F132" i="1416"/>
  <c r="E132" i="1416"/>
  <c r="D132" i="1416" s="1"/>
  <c r="B132" i="1416"/>
  <c r="G131" i="1416"/>
  <c r="F131" i="1416"/>
  <c r="E131" i="1416"/>
  <c r="D131" i="1416" s="1"/>
  <c r="B131" i="1416"/>
  <c r="G130" i="1416"/>
  <c r="F130" i="1416"/>
  <c r="E130" i="1416"/>
  <c r="D130" i="1416" s="1"/>
  <c r="B130" i="1416"/>
  <c r="G129" i="1416"/>
  <c r="F129" i="1416"/>
  <c r="E129" i="1416"/>
  <c r="D129" i="1416" s="1"/>
  <c r="B129" i="1416"/>
  <c r="G128" i="1416"/>
  <c r="F128" i="1416"/>
  <c r="E128" i="1416"/>
  <c r="D128" i="1416" s="1"/>
  <c r="B128" i="1416"/>
  <c r="G127" i="1416"/>
  <c r="F127" i="1416"/>
  <c r="E127" i="1416"/>
  <c r="D127" i="1416" s="1"/>
  <c r="B127" i="1416"/>
  <c r="G126" i="1416"/>
  <c r="F126" i="1416"/>
  <c r="E126" i="1416"/>
  <c r="D126" i="1416" s="1"/>
  <c r="B126" i="1416"/>
  <c r="G125" i="1416"/>
  <c r="F125" i="1416"/>
  <c r="E125" i="1416"/>
  <c r="D125" i="1416" s="1"/>
  <c r="B125" i="1416"/>
  <c r="G124" i="1416"/>
  <c r="F124" i="1416"/>
  <c r="B124" i="1416"/>
  <c r="I119" i="1416"/>
  <c r="F119" i="1416"/>
  <c r="E119" i="1416"/>
  <c r="D119" i="1416"/>
  <c r="B119" i="1416"/>
  <c r="I118" i="1416"/>
  <c r="F118" i="1416"/>
  <c r="E118" i="1416"/>
  <c r="D118" i="1416"/>
  <c r="B118" i="1416"/>
  <c r="F117" i="1416"/>
  <c r="E117" i="1416"/>
  <c r="D117" i="1416"/>
  <c r="I117" i="1416" s="1"/>
  <c r="B117" i="1416"/>
  <c r="I116" i="1416"/>
  <c r="F116" i="1416"/>
  <c r="E116" i="1416"/>
  <c r="D116" i="1416"/>
  <c r="B116" i="1416"/>
  <c r="I115" i="1416"/>
  <c r="F115" i="1416"/>
  <c r="E115" i="1416"/>
  <c r="D115" i="1416"/>
  <c r="B115" i="1416"/>
  <c r="I114" i="1416"/>
  <c r="F114" i="1416"/>
  <c r="E114" i="1416"/>
  <c r="D114" i="1416"/>
  <c r="B114" i="1416"/>
  <c r="I113" i="1416"/>
  <c r="F113" i="1416"/>
  <c r="E113" i="1416"/>
  <c r="D113" i="1416"/>
  <c r="B113" i="1416"/>
  <c r="I112" i="1416"/>
  <c r="F112" i="1416"/>
  <c r="E112" i="1416"/>
  <c r="D112" i="1416"/>
  <c r="B112" i="1416"/>
  <c r="I111" i="1416"/>
  <c r="F111" i="1416"/>
  <c r="E111" i="1416"/>
  <c r="D111" i="1416"/>
  <c r="B111" i="1416"/>
  <c r="I110" i="1416"/>
  <c r="F110" i="1416"/>
  <c r="E110" i="1416"/>
  <c r="D110" i="1416"/>
  <c r="B110" i="1416"/>
  <c r="I109" i="1416"/>
  <c r="F109" i="1416"/>
  <c r="E109" i="1416"/>
  <c r="D109" i="1416"/>
  <c r="B109" i="1416"/>
  <c r="I108" i="1416"/>
  <c r="F108" i="1416"/>
  <c r="E108" i="1416"/>
  <c r="D108" i="1416"/>
  <c r="B108" i="1416"/>
  <c r="I107" i="1416"/>
  <c r="F107" i="1416"/>
  <c r="E107" i="1416"/>
  <c r="D107" i="1416"/>
  <c r="B107" i="1416"/>
  <c r="I106" i="1416"/>
  <c r="F106" i="1416"/>
  <c r="E106" i="1416"/>
  <c r="D106" i="1416"/>
  <c r="B106" i="1416"/>
  <c r="I105" i="1416"/>
  <c r="F105" i="1416"/>
  <c r="E105" i="1416"/>
  <c r="D105" i="1416"/>
  <c r="B105" i="1416"/>
  <c r="I104" i="1416"/>
  <c r="F104" i="1416"/>
  <c r="E104" i="1416"/>
  <c r="D104" i="1416"/>
  <c r="B104" i="1416"/>
  <c r="I103" i="1416"/>
  <c r="F103" i="1416"/>
  <c r="E103" i="1416"/>
  <c r="D103" i="1416"/>
  <c r="B103" i="1416"/>
  <c r="I102" i="1416"/>
  <c r="F102" i="1416"/>
  <c r="E102" i="1416"/>
  <c r="D102" i="1416"/>
  <c r="B102" i="1416"/>
  <c r="I101" i="1416"/>
  <c r="F101" i="1416"/>
  <c r="D101" i="1416"/>
  <c r="B101" i="1416"/>
  <c r="F96" i="1416"/>
  <c r="E96" i="1416"/>
  <c r="B96" i="1416"/>
  <c r="I95" i="1416"/>
  <c r="E95" i="1416"/>
  <c r="D95" i="1416"/>
  <c r="B95" i="1416"/>
  <c r="I94" i="1416"/>
  <c r="F94" i="1416"/>
  <c r="E94" i="1416"/>
  <c r="D94" i="1416"/>
  <c r="B94" i="1416"/>
  <c r="I93" i="1416"/>
  <c r="E93" i="1416"/>
  <c r="D93" i="1416"/>
  <c r="B93" i="1416"/>
  <c r="I92" i="1416"/>
  <c r="F92" i="1416"/>
  <c r="E92" i="1416"/>
  <c r="D92" i="1416"/>
  <c r="B92" i="1416"/>
  <c r="I91" i="1416"/>
  <c r="F91" i="1416"/>
  <c r="E91" i="1416"/>
  <c r="D91" i="1416"/>
  <c r="B91" i="1416"/>
  <c r="F90" i="1416"/>
  <c r="E90" i="1416"/>
  <c r="D90" i="1416"/>
  <c r="I90" i="1416" s="1"/>
  <c r="B90" i="1416"/>
  <c r="I89" i="1416"/>
  <c r="F89" i="1416"/>
  <c r="E89" i="1416"/>
  <c r="D89" i="1416"/>
  <c r="B89" i="1416"/>
  <c r="E88" i="1416"/>
  <c r="D88" i="1416"/>
  <c r="I88" i="1416" s="1"/>
  <c r="B88" i="1416"/>
  <c r="I87" i="1416"/>
  <c r="F87" i="1416"/>
  <c r="E87" i="1416"/>
  <c r="D87" i="1416"/>
  <c r="B87" i="1416"/>
  <c r="I86" i="1416"/>
  <c r="F86" i="1416"/>
  <c r="E86" i="1416"/>
  <c r="D86" i="1416"/>
  <c r="B86" i="1416"/>
  <c r="F85" i="1416"/>
  <c r="E85" i="1416"/>
  <c r="D85" i="1416"/>
  <c r="I85" i="1416" s="1"/>
  <c r="B85" i="1416"/>
  <c r="F84" i="1416"/>
  <c r="E84" i="1416"/>
  <c r="D84" i="1416"/>
  <c r="I84" i="1416" s="1"/>
  <c r="B84" i="1416"/>
  <c r="I83" i="1416"/>
  <c r="E83" i="1416"/>
  <c r="D83" i="1416"/>
  <c r="B83" i="1416"/>
  <c r="F82" i="1416"/>
  <c r="D82" i="1416"/>
  <c r="I82" i="1416" s="1"/>
  <c r="B82" i="1416"/>
  <c r="I81" i="1416"/>
  <c r="F81" i="1416"/>
  <c r="E81" i="1416"/>
  <c r="D81" i="1416"/>
  <c r="B81" i="1416"/>
  <c r="F80" i="1416"/>
  <c r="E80" i="1416"/>
  <c r="D80" i="1416"/>
  <c r="I80" i="1416" s="1"/>
  <c r="B80" i="1416"/>
  <c r="I79" i="1416"/>
  <c r="F79" i="1416"/>
  <c r="E79" i="1416"/>
  <c r="D79" i="1416"/>
  <c r="B79" i="1416"/>
  <c r="I78" i="1416"/>
  <c r="F78" i="1416"/>
  <c r="E78" i="1416"/>
  <c r="D78" i="1416"/>
  <c r="B78" i="1416"/>
  <c r="F77" i="1416"/>
  <c r="E77" i="1416"/>
  <c r="B77" i="1416"/>
  <c r="I76" i="1416"/>
  <c r="F76" i="1416"/>
  <c r="E76" i="1416"/>
  <c r="D76" i="1416"/>
  <c r="B76" i="1416"/>
  <c r="I75" i="1416"/>
  <c r="F75" i="1416"/>
  <c r="E75" i="1416"/>
  <c r="D75" i="1416"/>
  <c r="B75" i="1416"/>
  <c r="F74" i="1416"/>
  <c r="E74" i="1416"/>
  <c r="D74" i="1416"/>
  <c r="I74" i="1416" s="1"/>
  <c r="B74" i="1416"/>
  <c r="I73" i="1416"/>
  <c r="F73" i="1416"/>
  <c r="E73" i="1416"/>
  <c r="D73" i="1416"/>
  <c r="B73" i="1416"/>
  <c r="F72" i="1416"/>
  <c r="E72" i="1416"/>
  <c r="D72" i="1416"/>
  <c r="I72" i="1416" s="1"/>
  <c r="B72" i="1416"/>
  <c r="I71" i="1416"/>
  <c r="F71" i="1416"/>
  <c r="E71" i="1416"/>
  <c r="D71" i="1416"/>
  <c r="B71" i="1416"/>
  <c r="F65" i="1416"/>
  <c r="E65" i="1416"/>
  <c r="D65" i="1416"/>
  <c r="C65" i="1416"/>
  <c r="B65" i="1416"/>
  <c r="F64" i="1416"/>
  <c r="E64" i="1416"/>
  <c r="D64" i="1416"/>
  <c r="C64" i="1416"/>
  <c r="B64" i="1416"/>
  <c r="F63" i="1416"/>
  <c r="E63" i="1416"/>
  <c r="D63" i="1416"/>
  <c r="C63" i="1416"/>
  <c r="B63" i="1416"/>
  <c r="F62" i="1416"/>
  <c r="E62" i="1416"/>
  <c r="D62" i="1416"/>
  <c r="C62" i="1416"/>
  <c r="D77" i="1416" s="1"/>
  <c r="I77" i="1416" s="1"/>
  <c r="B62" i="1416"/>
  <c r="F61" i="1416"/>
  <c r="E61" i="1416"/>
  <c r="D61" i="1416"/>
  <c r="C61" i="1416"/>
  <c r="B61" i="1416"/>
  <c r="E60" i="1416"/>
  <c r="D60" i="1416"/>
  <c r="F60" i="1416" s="1"/>
  <c r="C60" i="1416"/>
  <c r="B60" i="1416"/>
  <c r="C55" i="1416"/>
  <c r="F54" i="1416"/>
  <c r="D54" i="1416"/>
  <c r="E54" i="1416" s="1"/>
  <c r="B54" i="1416"/>
  <c r="F53" i="1416"/>
  <c r="E53" i="1416"/>
  <c r="D53" i="1416"/>
  <c r="B53" i="1416"/>
  <c r="F52" i="1416"/>
  <c r="E52" i="1416"/>
  <c r="D52" i="1416"/>
  <c r="B52" i="1416"/>
  <c r="F51" i="1416"/>
  <c r="E51" i="1416"/>
  <c r="D51" i="1416"/>
  <c r="B51" i="1416"/>
  <c r="E50" i="1416"/>
  <c r="D50" i="1416"/>
  <c r="F50" i="1416" s="1"/>
  <c r="B50" i="1416"/>
  <c r="E49" i="1416"/>
  <c r="D49" i="1416"/>
  <c r="F49" i="1416" s="1"/>
  <c r="B49" i="1416"/>
  <c r="F48" i="1416"/>
  <c r="E48" i="1416"/>
  <c r="D48" i="1416"/>
  <c r="B48" i="1416"/>
  <c r="F47" i="1416"/>
  <c r="D47" i="1416"/>
  <c r="E47" i="1416" s="1"/>
  <c r="B47" i="1416"/>
  <c r="F46" i="1416"/>
  <c r="D46" i="1416"/>
  <c r="E46" i="1416" s="1"/>
  <c r="B46" i="1416"/>
  <c r="E45" i="1416"/>
  <c r="D45" i="1416"/>
  <c r="F45" i="1416" s="1"/>
  <c r="B45" i="1416"/>
  <c r="E44" i="1416"/>
  <c r="D44" i="1416"/>
  <c r="F44" i="1416" s="1"/>
  <c r="B44" i="1416"/>
  <c r="E43" i="1416"/>
  <c r="D43" i="1416"/>
  <c r="F43" i="1416" s="1"/>
  <c r="B43" i="1416"/>
  <c r="E42" i="1416"/>
  <c r="D42" i="1416"/>
  <c r="F42" i="1416" s="1"/>
  <c r="B42" i="1416"/>
  <c r="E41" i="1416"/>
  <c r="D41" i="1416"/>
  <c r="F41" i="1416" s="1"/>
  <c r="B41" i="1416"/>
  <c r="E40" i="1416"/>
  <c r="D40" i="1416"/>
  <c r="F40" i="1416" s="1"/>
  <c r="B40" i="1416"/>
  <c r="E39" i="1416"/>
  <c r="D39" i="1416"/>
  <c r="F39" i="1416" s="1"/>
  <c r="B39" i="1416"/>
  <c r="E38" i="1416"/>
  <c r="D38" i="1416"/>
  <c r="F38" i="1416" s="1"/>
  <c r="B38" i="1416"/>
  <c r="E37" i="1416"/>
  <c r="D37" i="1416"/>
  <c r="F37" i="1416" s="1"/>
  <c r="B37" i="1416"/>
  <c r="F36" i="1416"/>
  <c r="E36" i="1416"/>
  <c r="D36" i="1416"/>
  <c r="B36" i="1416"/>
  <c r="F35" i="1416"/>
  <c r="E35" i="1416"/>
  <c r="D35" i="1416"/>
  <c r="B35" i="1416"/>
  <c r="F34" i="1416"/>
  <c r="E34" i="1416"/>
  <c r="D34" i="1416"/>
  <c r="B34" i="1416"/>
  <c r="F33" i="1416"/>
  <c r="E33" i="1416"/>
  <c r="D33" i="1416"/>
  <c r="B33" i="1416"/>
  <c r="F32" i="1416"/>
  <c r="E32" i="1416"/>
  <c r="D32" i="1416"/>
  <c r="B32" i="1416"/>
  <c r="F31" i="1416"/>
  <c r="D31" i="1416"/>
  <c r="E31" i="1416" s="1"/>
  <c r="B31" i="1416"/>
  <c r="F30" i="1416"/>
  <c r="E30" i="1416"/>
  <c r="D30" i="1416"/>
  <c r="B30" i="1416"/>
  <c r="F29" i="1416"/>
  <c r="E29" i="1416"/>
  <c r="D29" i="1416"/>
  <c r="B29" i="1416"/>
  <c r="F28" i="1416"/>
  <c r="D28" i="1416"/>
  <c r="E28" i="1416" s="1"/>
  <c r="B28" i="1416"/>
  <c r="F27" i="1416"/>
  <c r="D27" i="1416"/>
  <c r="E27" i="1416" s="1"/>
  <c r="B27" i="1416"/>
  <c r="F26" i="1416"/>
  <c r="D26" i="1416"/>
  <c r="E26" i="1416" s="1"/>
  <c r="B26" i="1416"/>
  <c r="F25" i="1416"/>
  <c r="D25" i="1416"/>
  <c r="E25" i="1416" s="1"/>
  <c r="B25" i="1416"/>
  <c r="F24" i="1416"/>
  <c r="D24" i="1416"/>
  <c r="E24" i="1416" s="1"/>
  <c r="B24" i="1416"/>
  <c r="F23" i="1416"/>
  <c r="E23" i="1416"/>
  <c r="D23" i="1416"/>
  <c r="B23" i="1416"/>
  <c r="F22" i="1416"/>
  <c r="E22" i="1416"/>
  <c r="D22" i="1416"/>
  <c r="B22" i="1416"/>
  <c r="F21" i="1416"/>
  <c r="E21" i="1416"/>
  <c r="D21" i="1416"/>
  <c r="B21" i="1416"/>
  <c r="F20" i="1416"/>
  <c r="E20" i="1416"/>
  <c r="D20" i="1416"/>
  <c r="B20" i="1416"/>
  <c r="F19" i="1416"/>
  <c r="E19" i="1416"/>
  <c r="D19" i="1416"/>
  <c r="B19" i="1416"/>
  <c r="C13" i="1416"/>
  <c r="D4" i="1416"/>
  <c r="I188" i="1383"/>
  <c r="I224" i="1383"/>
  <c r="D21" i="1418" l="1"/>
  <c r="D22" i="1418" s="1"/>
  <c r="D65" i="1418" s="1"/>
  <c r="D25" i="1419"/>
  <c r="E36" i="1419"/>
  <c r="F36" i="1419" s="1"/>
  <c r="D21" i="1419"/>
  <c r="D22" i="1419" s="1"/>
  <c r="D65" i="1419" s="1"/>
  <c r="D56" i="1419"/>
  <c r="D61" i="1419"/>
  <c r="D61" i="1418"/>
  <c r="D56" i="1418"/>
  <c r="D37" i="1419"/>
  <c r="E13" i="1419"/>
  <c r="E12" i="1419"/>
  <c r="E36" i="1418"/>
  <c r="F36" i="1418" s="1"/>
  <c r="D37" i="1418"/>
  <c r="D25" i="1418"/>
  <c r="E13" i="1418"/>
  <c r="E12" i="1418"/>
  <c r="E189" i="1416"/>
  <c r="I189" i="1416" s="1"/>
  <c r="E189" i="1383"/>
  <c r="G34" i="1416"/>
  <c r="G27" i="1416"/>
  <c r="G28" i="1416"/>
  <c r="G25" i="1416"/>
  <c r="G19" i="1416"/>
  <c r="G20" i="1416"/>
  <c r="D185" i="1416"/>
  <c r="I185" i="1416" s="1"/>
  <c r="G30" i="1416"/>
  <c r="G49" i="1416"/>
  <c r="G53" i="1416"/>
  <c r="G61" i="1416"/>
  <c r="G45" i="1416"/>
  <c r="G46" i="1416"/>
  <c r="G47" i="1416"/>
  <c r="G63" i="1416"/>
  <c r="G44" i="1416"/>
  <c r="G48" i="1416"/>
  <c r="G22" i="1416"/>
  <c r="G23" i="1416"/>
  <c r="G38" i="1416"/>
  <c r="G40" i="1416"/>
  <c r="G41" i="1416"/>
  <c r="G65" i="1416"/>
  <c r="G51" i="1416"/>
  <c r="G52" i="1416"/>
  <c r="G21" i="1416"/>
  <c r="G24" i="1416"/>
  <c r="G60" i="1416"/>
  <c r="G37" i="1416"/>
  <c r="G50" i="1416"/>
  <c r="G31" i="1416"/>
  <c r="G32" i="1416"/>
  <c r="G33" i="1416"/>
  <c r="G42" i="1416"/>
  <c r="G54" i="1416"/>
  <c r="G64" i="1416"/>
  <c r="G26" i="1416"/>
  <c r="G35" i="1416"/>
  <c r="G36" i="1416"/>
  <c r="G62" i="1416"/>
  <c r="G29" i="1416"/>
  <c r="I120" i="1416"/>
  <c r="D96" i="1416"/>
  <c r="I96" i="1416" s="1"/>
  <c r="I97" i="1416" s="1"/>
  <c r="D156" i="1416"/>
  <c r="D191" i="1416"/>
  <c r="I191" i="1416" s="1"/>
  <c r="D151" i="1416"/>
  <c r="D153" i="1416"/>
  <c r="D154" i="1416"/>
  <c r="D186" i="1416"/>
  <c r="I186" i="1416" s="1"/>
  <c r="D187" i="1416"/>
  <c r="D150" i="1416"/>
  <c r="D184" i="1416"/>
  <c r="C66" i="1416"/>
  <c r="D152" i="1416"/>
  <c r="D155" i="1416"/>
  <c r="G43" i="1416"/>
  <c r="G39" i="1416"/>
  <c r="D26" i="1418" l="1"/>
  <c r="D27" i="1418" s="1"/>
  <c r="G36" i="1418"/>
  <c r="D26" i="1419"/>
  <c r="D27" i="1419" s="1"/>
  <c r="G36" i="1419" s="1"/>
  <c r="E32" i="1418"/>
  <c r="G32" i="1418" s="1"/>
  <c r="G39" i="1418"/>
  <c r="D64" i="1419"/>
  <c r="D29" i="1418"/>
  <c r="D14" i="1418" s="1"/>
  <c r="E37" i="1418" s="1"/>
  <c r="D64" i="1418"/>
  <c r="G13" i="1418"/>
  <c r="E33" i="1418" l="1"/>
  <c r="E34" i="1418" s="1"/>
  <c r="G34" i="1418" s="1"/>
  <c r="G39" i="1419"/>
  <c r="G13" i="1419"/>
  <c r="E32" i="1419"/>
  <c r="E33" i="1419" s="1"/>
  <c r="E34" i="1419" s="1"/>
  <c r="G34" i="1419" s="1"/>
  <c r="D29" i="1419"/>
  <c r="D14" i="1419" s="1"/>
  <c r="E14" i="1419" s="1"/>
  <c r="G14" i="1419" s="1"/>
  <c r="F32" i="1418"/>
  <c r="E14" i="1418"/>
  <c r="E15" i="1418" s="1"/>
  <c r="F15" i="1418" s="1"/>
  <c r="E38" i="1418"/>
  <c r="F37" i="1418"/>
  <c r="G37" i="1418"/>
  <c r="F33" i="1418"/>
  <c r="G33" i="1418"/>
  <c r="E18" i="1352"/>
  <c r="E28" i="1352"/>
  <c r="E23" i="1352"/>
  <c r="D17" i="1352"/>
  <c r="G32" i="1419" l="1"/>
  <c r="G33" i="1419"/>
  <c r="F14" i="1419"/>
  <c r="E15" i="1419"/>
  <c r="F15" i="1419" s="1"/>
  <c r="F33" i="1419"/>
  <c r="F32" i="1419"/>
  <c r="E37" i="1419"/>
  <c r="E38" i="1419" s="1"/>
  <c r="E40" i="1419" s="1"/>
  <c r="G14" i="1418"/>
  <c r="F14" i="1418"/>
  <c r="F38" i="1418"/>
  <c r="G38" i="1418"/>
  <c r="E40" i="1418"/>
  <c r="E82" i="1416"/>
  <c r="F93" i="1416"/>
  <c r="F88" i="1416"/>
  <c r="F83" i="1416"/>
  <c r="D95" i="1383"/>
  <c r="D93" i="1383"/>
  <c r="D92" i="1383"/>
  <c r="D91" i="1383"/>
  <c r="D89" i="1383"/>
  <c r="D87" i="1383"/>
  <c r="D86" i="1383"/>
  <c r="D83" i="1383"/>
  <c r="D81" i="1383"/>
  <c r="D79" i="1383"/>
  <c r="D78" i="1383"/>
  <c r="D76" i="1383"/>
  <c r="D75" i="1383"/>
  <c r="D73" i="1383"/>
  <c r="D71" i="1383"/>
  <c r="D94" i="1383"/>
  <c r="E30" i="1352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F221" i="1383"/>
  <c r="C22" i="1383"/>
  <c r="D88" i="1383" s="1"/>
  <c r="F22" i="1383"/>
  <c r="E22" i="1383"/>
  <c r="D22" i="1383"/>
  <c r="B22" i="1383"/>
  <c r="F12" i="1353"/>
  <c r="E12" i="1353"/>
  <c r="F38" i="1353"/>
  <c r="E38" i="1353"/>
  <c r="F37" i="1353"/>
  <c r="E37" i="1353"/>
  <c r="F36" i="1353"/>
  <c r="E36" i="1353"/>
  <c r="D119" i="1383"/>
  <c r="D118" i="1383"/>
  <c r="D117" i="1383"/>
  <c r="D116" i="1383"/>
  <c r="D115" i="1383"/>
  <c r="D114" i="1383"/>
  <c r="D113" i="1383"/>
  <c r="D112" i="1383"/>
  <c r="D111" i="1383"/>
  <c r="D110" i="1383"/>
  <c r="D109" i="1383"/>
  <c r="D108" i="1383"/>
  <c r="D107" i="1383"/>
  <c r="D106" i="1383"/>
  <c r="D105" i="1383"/>
  <c r="D104" i="1383"/>
  <c r="D103" i="1383"/>
  <c r="D102" i="1383"/>
  <c r="D101" i="1383"/>
  <c r="F37" i="1419" l="1"/>
  <c r="G37" i="1419"/>
  <c r="E43" i="1419"/>
  <c r="F43" i="1419" s="1"/>
  <c r="F38" i="1419"/>
  <c r="G40" i="1419"/>
  <c r="F40" i="1419"/>
  <c r="G38" i="1419"/>
  <c r="E43" i="1418"/>
  <c r="F40" i="1418"/>
  <c r="G40" i="1418"/>
  <c r="F95" i="1416"/>
  <c r="D61" i="1415"/>
  <c r="G22" i="1383"/>
  <c r="D85" i="1383"/>
  <c r="D21" i="1415"/>
  <c r="D22" i="1415" s="1"/>
  <c r="D65" i="1415" s="1"/>
  <c r="D74" i="1383"/>
  <c r="D82" i="1383"/>
  <c r="D90" i="1383"/>
  <c r="D72" i="1383"/>
  <c r="D80" i="1383"/>
  <c r="D84" i="1383"/>
  <c r="E36" i="1415"/>
  <c r="F36" i="1415" s="1"/>
  <c r="D25" i="1415"/>
  <c r="E12" i="1415"/>
  <c r="D37" i="1415"/>
  <c r="D56" i="1415"/>
  <c r="F24" i="1352"/>
  <c r="F23" i="1352"/>
  <c r="F22" i="1352"/>
  <c r="F21" i="1352"/>
  <c r="F20" i="1352"/>
  <c r="F19" i="1352"/>
  <c r="F18" i="1352"/>
  <c r="F17" i="1352"/>
  <c r="F36" i="1352"/>
  <c r="D35" i="1352"/>
  <c r="E63" i="1419" l="1"/>
  <c r="E49" i="1419" s="1"/>
  <c r="G43" i="1419"/>
  <c r="Q21" i="1357" s="1"/>
  <c r="F45" i="1419"/>
  <c r="P21" i="1357"/>
  <c r="G65" i="1419"/>
  <c r="T21" i="1357" s="1"/>
  <c r="F63" i="1419"/>
  <c r="S21" i="1357" s="1"/>
  <c r="E50" i="1419"/>
  <c r="G64" i="1419"/>
  <c r="F43" i="1418"/>
  <c r="E63" i="1418"/>
  <c r="G43" i="1418"/>
  <c r="Q20" i="1357" s="1"/>
  <c r="G82" i="1416"/>
  <c r="G84" i="1416"/>
  <c r="G86" i="1416"/>
  <c r="G102" i="1416"/>
  <c r="G83" i="1416"/>
  <c r="G85" i="1416"/>
  <c r="G87" i="1416"/>
  <c r="G89" i="1416"/>
  <c r="F35" i="1352"/>
  <c r="E101" i="1416"/>
  <c r="G88" i="1416"/>
  <c r="D26" i="1415"/>
  <c r="D27" i="1415" s="1"/>
  <c r="G39" i="1415" s="1"/>
  <c r="E179" i="1416" l="1"/>
  <c r="I179" i="1416" s="1"/>
  <c r="E179" i="1383"/>
  <c r="I179" i="1383" s="1"/>
  <c r="E56" i="1419"/>
  <c r="E55" i="1419"/>
  <c r="G55" i="1419" s="1"/>
  <c r="H55" i="1419" s="1"/>
  <c r="E54" i="1419"/>
  <c r="G54" i="1419" s="1"/>
  <c r="H54" i="1419" s="1"/>
  <c r="G50" i="1419"/>
  <c r="H50" i="1419" s="1"/>
  <c r="G49" i="1419"/>
  <c r="H49" i="1419" s="1"/>
  <c r="E51" i="1419"/>
  <c r="G51" i="1419" s="1"/>
  <c r="F45" i="1418"/>
  <c r="P20" i="1357"/>
  <c r="G65" i="1418"/>
  <c r="T20" i="1357" s="1"/>
  <c r="F63" i="1418"/>
  <c r="S20" i="1357" s="1"/>
  <c r="E50" i="1418"/>
  <c r="E49" i="1418"/>
  <c r="G64" i="1418"/>
  <c r="G101" i="1416"/>
  <c r="G13" i="1415"/>
  <c r="D64" i="1415"/>
  <c r="D29" i="1415"/>
  <c r="D14" i="1415" s="1"/>
  <c r="E14" i="1415" s="1"/>
  <c r="G14" i="1415" s="1"/>
  <c r="G36" i="1415"/>
  <c r="J8" i="1383"/>
  <c r="E178" i="1383" l="1"/>
  <c r="I178" i="1383" s="1"/>
  <c r="E178" i="1416"/>
  <c r="I178" i="1416" s="1"/>
  <c r="E60" i="1419"/>
  <c r="G60" i="1419" s="1"/>
  <c r="H60" i="1419" s="1"/>
  <c r="E59" i="1419"/>
  <c r="G59" i="1419" s="1"/>
  <c r="H59" i="1419" s="1"/>
  <c r="E58" i="1419"/>
  <c r="G56" i="1419"/>
  <c r="H56" i="1419" s="1"/>
  <c r="G49" i="1418"/>
  <c r="H49" i="1418" s="1"/>
  <c r="E51" i="1418"/>
  <c r="G51" i="1418" s="1"/>
  <c r="E56" i="1418"/>
  <c r="E55" i="1418"/>
  <c r="G55" i="1418" s="1"/>
  <c r="H55" i="1418" s="1"/>
  <c r="E54" i="1418"/>
  <c r="G54" i="1418" s="1"/>
  <c r="H54" i="1418" s="1"/>
  <c r="G50" i="1418"/>
  <c r="H50" i="1418" s="1"/>
  <c r="F14" i="1415"/>
  <c r="E15" i="1415"/>
  <c r="F15" i="1415" s="1"/>
  <c r="E37" i="1415"/>
  <c r="F37" i="1415" s="1"/>
  <c r="B177" i="1383"/>
  <c r="B176" i="1383"/>
  <c r="B175" i="1383"/>
  <c r="B174" i="1383"/>
  <c r="B173" i="1383"/>
  <c r="B172" i="1383"/>
  <c r="B171" i="1383"/>
  <c r="B170" i="1383"/>
  <c r="B169" i="1383"/>
  <c r="B168" i="1383"/>
  <c r="B167" i="1383"/>
  <c r="B166" i="1383"/>
  <c r="B165" i="1383"/>
  <c r="B164" i="1383"/>
  <c r="B163" i="1383"/>
  <c r="B162" i="1383"/>
  <c r="B118" i="1383"/>
  <c r="E118" i="1383"/>
  <c r="F118" i="1383"/>
  <c r="I118" i="1383"/>
  <c r="B119" i="1383"/>
  <c r="E119" i="1383"/>
  <c r="F119" i="1383"/>
  <c r="I119" i="1383"/>
  <c r="B102" i="1383"/>
  <c r="E102" i="1383"/>
  <c r="F102" i="1383"/>
  <c r="G102" i="1383"/>
  <c r="I102" i="1383" s="1"/>
  <c r="B103" i="1383"/>
  <c r="E103" i="1383"/>
  <c r="F103" i="1383"/>
  <c r="I103" i="1383"/>
  <c r="B104" i="1383"/>
  <c r="E104" i="1383"/>
  <c r="F104" i="1383"/>
  <c r="I104" i="1383"/>
  <c r="B105" i="1383"/>
  <c r="E105" i="1383"/>
  <c r="F105" i="1383"/>
  <c r="I105" i="1383"/>
  <c r="B106" i="1383"/>
  <c r="E106" i="1383"/>
  <c r="F106" i="1383"/>
  <c r="I106" i="1383"/>
  <c r="B107" i="1383"/>
  <c r="E107" i="1383"/>
  <c r="F107" i="1383"/>
  <c r="I107" i="1383"/>
  <c r="B108" i="1383"/>
  <c r="E108" i="1383"/>
  <c r="F108" i="1383"/>
  <c r="I108" i="1383"/>
  <c r="B109" i="1383"/>
  <c r="E109" i="1383"/>
  <c r="F109" i="1383"/>
  <c r="I109" i="1383"/>
  <c r="B110" i="1383"/>
  <c r="E110" i="1383"/>
  <c r="F110" i="1383"/>
  <c r="I110" i="1383"/>
  <c r="B111" i="1383"/>
  <c r="E111" i="1383"/>
  <c r="F111" i="1383"/>
  <c r="I111" i="1383"/>
  <c r="B112" i="1383"/>
  <c r="E112" i="1383"/>
  <c r="F112" i="1383"/>
  <c r="I112" i="1383"/>
  <c r="B113" i="1383"/>
  <c r="E113" i="1383"/>
  <c r="F113" i="1383"/>
  <c r="I113" i="1383"/>
  <c r="B114" i="1383"/>
  <c r="E114" i="1383"/>
  <c r="F114" i="1383"/>
  <c r="I114" i="1383"/>
  <c r="B115" i="1383"/>
  <c r="E115" i="1383"/>
  <c r="F115" i="1383"/>
  <c r="I115" i="1383"/>
  <c r="B116" i="1383"/>
  <c r="E116" i="1383"/>
  <c r="F116" i="1383"/>
  <c r="I116" i="1383"/>
  <c r="B117" i="1383"/>
  <c r="E117" i="1383"/>
  <c r="F117" i="1383"/>
  <c r="I117" i="1383"/>
  <c r="F96" i="1383"/>
  <c r="E96" i="1383"/>
  <c r="B96" i="1383"/>
  <c r="I95" i="1383"/>
  <c r="F95" i="1383"/>
  <c r="E95" i="1383"/>
  <c r="B95" i="1383"/>
  <c r="I94" i="1383"/>
  <c r="F94" i="1383"/>
  <c r="E94" i="1383"/>
  <c r="B94" i="1383"/>
  <c r="I93" i="1383"/>
  <c r="F93" i="1383"/>
  <c r="E93" i="1383"/>
  <c r="B93" i="1383"/>
  <c r="I92" i="1383"/>
  <c r="F92" i="1383"/>
  <c r="E92" i="1383"/>
  <c r="B92" i="1383"/>
  <c r="I91" i="1383"/>
  <c r="F91" i="1383"/>
  <c r="E91" i="1383"/>
  <c r="B91" i="1383"/>
  <c r="F90" i="1383"/>
  <c r="E90" i="1383"/>
  <c r="B90" i="1383"/>
  <c r="I89" i="1383"/>
  <c r="F89" i="1383"/>
  <c r="E89" i="1383"/>
  <c r="B89" i="1383"/>
  <c r="G88" i="1383"/>
  <c r="I88" i="1383" s="1"/>
  <c r="F88" i="1383"/>
  <c r="E88" i="1383"/>
  <c r="B88" i="1383"/>
  <c r="I87" i="1383"/>
  <c r="G87" i="1383"/>
  <c r="F87" i="1383"/>
  <c r="E87" i="1383"/>
  <c r="B87" i="1383"/>
  <c r="I86" i="1383"/>
  <c r="G86" i="1383"/>
  <c r="F86" i="1383"/>
  <c r="E86" i="1383"/>
  <c r="B86" i="1383"/>
  <c r="G85" i="1383"/>
  <c r="I85" i="1383" s="1"/>
  <c r="F85" i="1383"/>
  <c r="E85" i="1383"/>
  <c r="B85" i="1383"/>
  <c r="G84" i="1383"/>
  <c r="I84" i="1383" s="1"/>
  <c r="F84" i="1383"/>
  <c r="E84" i="1383"/>
  <c r="B84" i="1383"/>
  <c r="I83" i="1383"/>
  <c r="G83" i="1383"/>
  <c r="F83" i="1383"/>
  <c r="E83" i="1383"/>
  <c r="B83" i="1383"/>
  <c r="G82" i="1383"/>
  <c r="I82" i="1383" s="1"/>
  <c r="F82" i="1383"/>
  <c r="E82" i="1383"/>
  <c r="B82" i="1383"/>
  <c r="I81" i="1383"/>
  <c r="F81" i="1383"/>
  <c r="E81" i="1383"/>
  <c r="B81" i="1383"/>
  <c r="E80" i="1383"/>
  <c r="B80" i="1383"/>
  <c r="I79" i="1383"/>
  <c r="F79" i="1383"/>
  <c r="E79" i="1383"/>
  <c r="B79" i="1383"/>
  <c r="I78" i="1383"/>
  <c r="F78" i="1383"/>
  <c r="E78" i="1383"/>
  <c r="B78" i="1383"/>
  <c r="F77" i="1383"/>
  <c r="E77" i="1383"/>
  <c r="B77" i="1383"/>
  <c r="I76" i="1383"/>
  <c r="E76" i="1383"/>
  <c r="B76" i="1383"/>
  <c r="I75" i="1383"/>
  <c r="F75" i="1383"/>
  <c r="E75" i="1383"/>
  <c r="B75" i="1383"/>
  <c r="F74" i="1383"/>
  <c r="E74" i="1383"/>
  <c r="B74" i="1383"/>
  <c r="I73" i="1383"/>
  <c r="F73" i="1383"/>
  <c r="E73" i="1383"/>
  <c r="B73" i="1383"/>
  <c r="F72" i="1383"/>
  <c r="E72" i="1383"/>
  <c r="B72" i="1383"/>
  <c r="B20" i="1383"/>
  <c r="D20" i="1383"/>
  <c r="E20" i="1383"/>
  <c r="F20" i="1383"/>
  <c r="B21" i="1383"/>
  <c r="D21" i="1383"/>
  <c r="E21" i="1383"/>
  <c r="F21" i="1383"/>
  <c r="B23" i="1383"/>
  <c r="D23" i="1383"/>
  <c r="E23" i="1383"/>
  <c r="F23" i="1383"/>
  <c r="B24" i="1383"/>
  <c r="D24" i="1383"/>
  <c r="E24" i="1383" s="1"/>
  <c r="F24" i="1383"/>
  <c r="B25" i="1383"/>
  <c r="D25" i="1383"/>
  <c r="F25" i="1383"/>
  <c r="B26" i="1383"/>
  <c r="D26" i="1383"/>
  <c r="E26" i="1383" s="1"/>
  <c r="F26" i="1383"/>
  <c r="B27" i="1383"/>
  <c r="D27" i="1383"/>
  <c r="F27" i="1383"/>
  <c r="B28" i="1383"/>
  <c r="D28" i="1383"/>
  <c r="E28" i="1383" s="1"/>
  <c r="F28" i="1383"/>
  <c r="B29" i="1383"/>
  <c r="D29" i="1383"/>
  <c r="E29" i="1383"/>
  <c r="F29" i="1383"/>
  <c r="B30" i="1383"/>
  <c r="D30" i="1383"/>
  <c r="E30" i="1383"/>
  <c r="F30" i="1383"/>
  <c r="B31" i="1383"/>
  <c r="D31" i="1383"/>
  <c r="E31" i="1383" s="1"/>
  <c r="F31" i="1383"/>
  <c r="B32" i="1383"/>
  <c r="D32" i="1383"/>
  <c r="E32" i="1383"/>
  <c r="F32" i="1383"/>
  <c r="B33" i="1383"/>
  <c r="D33" i="1383"/>
  <c r="E33" i="1383"/>
  <c r="F33" i="1383"/>
  <c r="B34" i="1383"/>
  <c r="D34" i="1383"/>
  <c r="E34" i="1383"/>
  <c r="F34" i="1383"/>
  <c r="B35" i="1383"/>
  <c r="D35" i="1383"/>
  <c r="E35" i="1383"/>
  <c r="F35" i="1383"/>
  <c r="B36" i="1383"/>
  <c r="D36" i="1383"/>
  <c r="E36" i="1383"/>
  <c r="F36" i="1383"/>
  <c r="B37" i="1383"/>
  <c r="D37" i="1383"/>
  <c r="F37" i="1383" s="1"/>
  <c r="E37" i="1383"/>
  <c r="B38" i="1383"/>
  <c r="D38" i="1383"/>
  <c r="F38" i="1383" s="1"/>
  <c r="E38" i="1383"/>
  <c r="B39" i="1383"/>
  <c r="D39" i="1383"/>
  <c r="F39" i="1383" s="1"/>
  <c r="E39" i="1383"/>
  <c r="B40" i="1383"/>
  <c r="D40" i="1383"/>
  <c r="F40" i="1383" s="1"/>
  <c r="E40" i="1383"/>
  <c r="B41" i="1383"/>
  <c r="D41" i="1383"/>
  <c r="F41" i="1383" s="1"/>
  <c r="E41" i="1383"/>
  <c r="B42" i="1383"/>
  <c r="D42" i="1383"/>
  <c r="F42" i="1383" s="1"/>
  <c r="E42" i="1383"/>
  <c r="B43" i="1383"/>
  <c r="D43" i="1383"/>
  <c r="F43" i="1383" s="1"/>
  <c r="E43" i="1383"/>
  <c r="B44" i="1383"/>
  <c r="D44" i="1383"/>
  <c r="F44" i="1383" s="1"/>
  <c r="E44" i="1383"/>
  <c r="B45" i="1383"/>
  <c r="D45" i="1383"/>
  <c r="F45" i="1383" s="1"/>
  <c r="E45" i="1383"/>
  <c r="B46" i="1383"/>
  <c r="D46" i="1383"/>
  <c r="E46" i="1383" s="1"/>
  <c r="F46" i="1383"/>
  <c r="B47" i="1383"/>
  <c r="D47" i="1383"/>
  <c r="E47" i="1383" s="1"/>
  <c r="F47" i="1383"/>
  <c r="B48" i="1383"/>
  <c r="D48" i="1383"/>
  <c r="E48" i="1383"/>
  <c r="F48" i="1383"/>
  <c r="B49" i="1383"/>
  <c r="D49" i="1383"/>
  <c r="F49" i="1383" s="1"/>
  <c r="E49" i="1383"/>
  <c r="B50" i="1383"/>
  <c r="D50" i="1383"/>
  <c r="F50" i="1383" s="1"/>
  <c r="E50" i="1383"/>
  <c r="B51" i="1383"/>
  <c r="D51" i="1383"/>
  <c r="E51" i="1383"/>
  <c r="F51" i="1383"/>
  <c r="B52" i="1383"/>
  <c r="D52" i="1383"/>
  <c r="E52" i="1383"/>
  <c r="F52" i="1383"/>
  <c r="B53" i="1383"/>
  <c r="D53" i="1383"/>
  <c r="E53" i="1383"/>
  <c r="F53" i="1383"/>
  <c r="B54" i="1383"/>
  <c r="D54" i="1383"/>
  <c r="E54" i="1383" s="1"/>
  <c r="F54" i="1383"/>
  <c r="E61" i="1419" l="1"/>
  <c r="G58" i="1419"/>
  <c r="E60" i="1418"/>
  <c r="G60" i="1418" s="1"/>
  <c r="H60" i="1418" s="1"/>
  <c r="E59" i="1418"/>
  <c r="G59" i="1418" s="1"/>
  <c r="H59" i="1418" s="1"/>
  <c r="E58" i="1418"/>
  <c r="G56" i="1418"/>
  <c r="H56" i="1418" s="1"/>
  <c r="E38" i="1415"/>
  <c r="F38" i="1415" s="1"/>
  <c r="G37" i="1415"/>
  <c r="G37" i="1383"/>
  <c r="G45" i="1383"/>
  <c r="G51" i="1383"/>
  <c r="G46" i="1383"/>
  <c r="G33" i="1383"/>
  <c r="G23" i="1383"/>
  <c r="G20" i="1383"/>
  <c r="G41" i="1383"/>
  <c r="G39" i="1383"/>
  <c r="G29" i="1383"/>
  <c r="E27" i="1383"/>
  <c r="G27" i="1383" s="1"/>
  <c r="E25" i="1383"/>
  <c r="G25" i="1383" s="1"/>
  <c r="G53" i="1383"/>
  <c r="G43" i="1383"/>
  <c r="G35" i="1383"/>
  <c r="G52" i="1383"/>
  <c r="G42" i="1383"/>
  <c r="G38" i="1383"/>
  <c r="G34" i="1383"/>
  <c r="G30" i="1383"/>
  <c r="G50" i="1383"/>
  <c r="G49" i="1383"/>
  <c r="G48" i="1383"/>
  <c r="G47" i="1383"/>
  <c r="G44" i="1383"/>
  <c r="G40" i="1383"/>
  <c r="G36" i="1383"/>
  <c r="G32" i="1383"/>
  <c r="G31" i="1383"/>
  <c r="G21" i="1383"/>
  <c r="G54" i="1383"/>
  <c r="G28" i="1383"/>
  <c r="G26" i="1383"/>
  <c r="G24" i="1383"/>
  <c r="C73" i="1353"/>
  <c r="F46" i="1352"/>
  <c r="N8" i="1357"/>
  <c r="D32" i="1415" s="1"/>
  <c r="E32" i="1415" s="1"/>
  <c r="I21" i="1357" l="1"/>
  <c r="I20" i="1357"/>
  <c r="G61" i="1419"/>
  <c r="H61" i="1419" s="1"/>
  <c r="H58" i="1419"/>
  <c r="E61" i="1418"/>
  <c r="G58" i="1418"/>
  <c r="G112" i="1416"/>
  <c r="C12" i="1416"/>
  <c r="C14" i="1416" s="1"/>
  <c r="G38" i="1415"/>
  <c r="G32" i="1415"/>
  <c r="E33" i="1415"/>
  <c r="E34" i="1415" s="1"/>
  <c r="G34" i="1415" s="1"/>
  <c r="F32" i="1415"/>
  <c r="I8" i="1357"/>
  <c r="G112" i="1383"/>
  <c r="G61" i="1418" l="1"/>
  <c r="H61" i="1418" s="1"/>
  <c r="H58" i="1418"/>
  <c r="F33" i="1415"/>
  <c r="G33" i="1415"/>
  <c r="E40" i="1415"/>
  <c r="F40" i="1415" l="1"/>
  <c r="G40" i="1415"/>
  <c r="E43" i="1415"/>
  <c r="I71" i="1383"/>
  <c r="F71" i="1383"/>
  <c r="E71" i="1383"/>
  <c r="B71" i="1383"/>
  <c r="F39" i="1353"/>
  <c r="E39" i="1353"/>
  <c r="E63" i="1415" l="1"/>
  <c r="G43" i="1415"/>
  <c r="Q8" i="1357" s="1"/>
  <c r="F43" i="1415"/>
  <c r="F80" i="1383"/>
  <c r="F76" i="1383"/>
  <c r="F35" i="1353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E14" i="1353"/>
  <c r="N16" i="1357"/>
  <c r="D32" i="1405" s="1"/>
  <c r="E8" i="1405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C5" i="1405"/>
  <c r="F45" i="1415" l="1"/>
  <c r="P8" i="1357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6" l="1"/>
  <c r="I166" i="1416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 l="1"/>
  <c r="G36" i="1408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E33" i="1408"/>
  <c r="E34" i="1408" s="1"/>
  <c r="G34" i="1408" s="1"/>
  <c r="E37" i="1405"/>
  <c r="F37" i="1406"/>
  <c r="E38" i="1406"/>
  <c r="G37" i="1406"/>
  <c r="E15" i="1407" l="1"/>
  <c r="F15" i="1407" s="1"/>
  <c r="F33" i="1407"/>
  <c r="F33" i="1405"/>
  <c r="E37" i="1407"/>
  <c r="F37" i="1407" s="1"/>
  <c r="F14" i="1407"/>
  <c r="G58" i="1415"/>
  <c r="E61" i="1415"/>
  <c r="G37" i="1407"/>
  <c r="G33" i="1410"/>
  <c r="E38" i="1408"/>
  <c r="E40" i="1408" s="1"/>
  <c r="G33" i="1407"/>
  <c r="F32" i="1407"/>
  <c r="F32" i="1408"/>
  <c r="G32" i="1407"/>
  <c r="G33" i="1405"/>
  <c r="G32" i="1405"/>
  <c r="F37" i="1408"/>
  <c r="E14" i="1408"/>
  <c r="F14" i="1408" s="1"/>
  <c r="F32" i="1405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F33" i="1408"/>
  <c r="G33" i="1408"/>
  <c r="G14" i="1405"/>
  <c r="F14" i="1405"/>
  <c r="E15" i="1405"/>
  <c r="F15" i="1405" s="1"/>
  <c r="G37" i="1405"/>
  <c r="F37" i="1405"/>
  <c r="E38" i="1405"/>
  <c r="F38" i="1406"/>
  <c r="G38" i="1406"/>
  <c r="E38" i="1407" l="1"/>
  <c r="E40" i="1407" s="1"/>
  <c r="E43" i="1407" s="1"/>
  <c r="F43" i="1407" s="1"/>
  <c r="H58" i="1415"/>
  <c r="G61" i="1415"/>
  <c r="H61" i="1415" s="1"/>
  <c r="F38" i="1408"/>
  <c r="G38" i="1408"/>
  <c r="G14" i="1408"/>
  <c r="E15" i="1408"/>
  <c r="F15" i="1408" s="1"/>
  <c r="G14" i="1410"/>
  <c r="F14" i="1410"/>
  <c r="E34" i="1406"/>
  <c r="G34" i="1406" s="1"/>
  <c r="G33" i="1406"/>
  <c r="F33" i="1406"/>
  <c r="G38" i="1410"/>
  <c r="F38" i="1410"/>
  <c r="E40" i="1410"/>
  <c r="G40" i="1408"/>
  <c r="F40" i="1408"/>
  <c r="F38" i="1407"/>
  <c r="E40" i="1405"/>
  <c r="F38" i="1405"/>
  <c r="G38" i="1405"/>
  <c r="E63" i="1407"/>
  <c r="G43" i="1407" l="1"/>
  <c r="Q18" i="1357" s="1"/>
  <c r="R18" i="1357" s="1"/>
  <c r="G38" i="1407"/>
  <c r="F40" i="1407"/>
  <c r="G40" i="1407"/>
  <c r="E43" i="1408"/>
  <c r="E40" i="1406"/>
  <c r="E43" i="1410"/>
  <c r="G40" i="1410"/>
  <c r="F40" i="1410"/>
  <c r="G40" i="1405"/>
  <c r="F40" i="1405"/>
  <c r="E43" i="1405"/>
  <c r="F45" i="1407"/>
  <c r="P18" i="1357"/>
  <c r="E50" i="1407"/>
  <c r="E49" i="1407"/>
  <c r="G65" i="1407"/>
  <c r="T18" i="1357" s="1"/>
  <c r="F63" i="1407"/>
  <c r="S18" i="1357" s="1"/>
  <c r="G64" i="1407"/>
  <c r="E176" i="1416" l="1"/>
  <c r="I176" i="1416" s="1"/>
  <c r="E176" i="1383"/>
  <c r="I176" i="1383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Q19" i="1357" l="1"/>
  <c r="R19" i="1357" s="1"/>
  <c r="R20" i="1357"/>
  <c r="E49" i="1408"/>
  <c r="F63" i="1408"/>
  <c r="E50" i="1408"/>
  <c r="G64" i="1408"/>
  <c r="G65" i="1408"/>
  <c r="F45" i="1408"/>
  <c r="P19" i="1357"/>
  <c r="F43" i="1406"/>
  <c r="E63" i="1406"/>
  <c r="G43" i="1406"/>
  <c r="Q17" i="1357" s="1"/>
  <c r="R17" i="1357" s="1"/>
  <c r="F45" i="1410"/>
  <c r="P5" i="1357"/>
  <c r="F63" i="1410"/>
  <c r="S5" i="1357" s="1"/>
  <c r="G65" i="1410"/>
  <c r="T5" i="1357" s="1"/>
  <c r="E50" i="1410"/>
  <c r="G64" i="1410"/>
  <c r="E49" i="1410"/>
  <c r="F45" i="1405"/>
  <c r="P16" i="1357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6"/>
  <c r="I174" i="1416" s="1"/>
  <c r="E177" i="1416"/>
  <c r="I177" i="1416" s="1"/>
  <c r="E163" i="1416"/>
  <c r="I163" i="1416" s="1"/>
  <c r="E163" i="1383"/>
  <c r="I163" i="1383" s="1"/>
  <c r="E174" i="1383"/>
  <c r="I174" i="1383" s="1"/>
  <c r="E177" i="1383"/>
  <c r="I177" i="138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6" l="1"/>
  <c r="I175" i="1416" s="1"/>
  <c r="E175" i="1383"/>
  <c r="I175" i="1383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50" i="1404"/>
  <c r="F63" i="1404"/>
  <c r="S15" i="1357" s="1"/>
  <c r="G64" i="1404"/>
  <c r="G65" i="1404"/>
  <c r="T15" i="1357" s="1"/>
  <c r="E49" i="1404"/>
  <c r="E173" i="1416" l="1"/>
  <c r="I173" i="1416" s="1"/>
  <c r="E173" i="1383"/>
  <c r="I173" i="1383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D4" i="1383"/>
  <c r="G61" i="1404" l="1"/>
  <c r="H61" i="1404" s="1"/>
  <c r="H58" i="1404"/>
  <c r="H208" i="1383"/>
  <c r="H207" i="1383"/>
  <c r="H206" i="1383"/>
  <c r="H202" i="1383"/>
  <c r="H201" i="1383"/>
  <c r="H198" i="1383"/>
  <c r="H196" i="1383"/>
  <c r="F191" i="1383"/>
  <c r="E191" i="1383"/>
  <c r="B191" i="1383"/>
  <c r="F188" i="1383"/>
  <c r="E188" i="1383"/>
  <c r="B188" i="1383"/>
  <c r="E187" i="1383"/>
  <c r="B187" i="1383"/>
  <c r="F186" i="1383"/>
  <c r="E186" i="1383"/>
  <c r="B186" i="1383"/>
  <c r="F185" i="1383"/>
  <c r="E185" i="1383"/>
  <c r="B185" i="1383"/>
  <c r="E184" i="1383"/>
  <c r="B184" i="1383"/>
  <c r="D180" i="1383"/>
  <c r="B161" i="1383"/>
  <c r="H156" i="1383"/>
  <c r="B156" i="1383"/>
  <c r="H155" i="1383"/>
  <c r="E155" i="1383"/>
  <c r="B155" i="1383"/>
  <c r="H154" i="1383"/>
  <c r="E154" i="1383"/>
  <c r="B154" i="1383"/>
  <c r="H153" i="1383"/>
  <c r="E153" i="1383"/>
  <c r="B153" i="1383"/>
  <c r="H152" i="1383"/>
  <c r="E152" i="1383"/>
  <c r="B152" i="1383"/>
  <c r="H151" i="1383"/>
  <c r="E151" i="1383"/>
  <c r="B151" i="1383"/>
  <c r="H150" i="1383"/>
  <c r="E150" i="1383"/>
  <c r="B150" i="1383"/>
  <c r="G145" i="1383"/>
  <c r="F145" i="1383"/>
  <c r="E145" i="1383"/>
  <c r="D145" i="1383" s="1"/>
  <c r="B145" i="1383"/>
  <c r="G144" i="1383"/>
  <c r="F144" i="1383"/>
  <c r="E144" i="1383"/>
  <c r="D144" i="1383" s="1"/>
  <c r="B144" i="1383"/>
  <c r="G143" i="1383"/>
  <c r="F143" i="1383"/>
  <c r="E143" i="1383"/>
  <c r="D143" i="1383" s="1"/>
  <c r="B143" i="1383"/>
  <c r="G142" i="1383"/>
  <c r="F142" i="1383"/>
  <c r="E142" i="1383"/>
  <c r="D142" i="1383" s="1"/>
  <c r="B142" i="1383"/>
  <c r="G141" i="1383"/>
  <c r="F141" i="1383"/>
  <c r="E141" i="1383"/>
  <c r="D141" i="1383" s="1"/>
  <c r="B141" i="1383"/>
  <c r="G140" i="1383"/>
  <c r="F140" i="1383"/>
  <c r="E140" i="1383"/>
  <c r="D140" i="1383" s="1"/>
  <c r="B140" i="1383"/>
  <c r="G139" i="1383"/>
  <c r="F139" i="1383"/>
  <c r="E139" i="1383"/>
  <c r="D139" i="1383" s="1"/>
  <c r="B139" i="1383"/>
  <c r="G138" i="1383"/>
  <c r="F138" i="1383"/>
  <c r="E138" i="1383"/>
  <c r="D138" i="1383" s="1"/>
  <c r="B138" i="1383"/>
  <c r="G137" i="1383"/>
  <c r="F137" i="1383"/>
  <c r="E137" i="1383"/>
  <c r="D137" i="1383" s="1"/>
  <c r="B137" i="1383"/>
  <c r="G136" i="1383"/>
  <c r="F136" i="1383"/>
  <c r="E136" i="1383"/>
  <c r="D136" i="1383" s="1"/>
  <c r="B136" i="1383"/>
  <c r="G135" i="1383"/>
  <c r="F135" i="1383"/>
  <c r="E135" i="1383"/>
  <c r="D135" i="1383" s="1"/>
  <c r="B135" i="1383"/>
  <c r="G134" i="1383"/>
  <c r="F134" i="1383"/>
  <c r="E134" i="1383"/>
  <c r="D134" i="1383" s="1"/>
  <c r="B134" i="1383"/>
  <c r="G133" i="1383"/>
  <c r="F133" i="1383"/>
  <c r="E133" i="1383"/>
  <c r="D133" i="1383" s="1"/>
  <c r="B133" i="1383"/>
  <c r="G132" i="1383"/>
  <c r="F132" i="1383"/>
  <c r="E132" i="1383"/>
  <c r="D132" i="1383" s="1"/>
  <c r="B132" i="1383"/>
  <c r="G131" i="1383"/>
  <c r="F131" i="1383"/>
  <c r="E131" i="1383"/>
  <c r="D131" i="1383" s="1"/>
  <c r="B131" i="1383"/>
  <c r="G130" i="1383"/>
  <c r="F130" i="1383"/>
  <c r="E130" i="1383"/>
  <c r="D130" i="1383" s="1"/>
  <c r="B130" i="1383"/>
  <c r="G129" i="1383"/>
  <c r="F129" i="1383"/>
  <c r="E129" i="1383"/>
  <c r="D129" i="1383" s="1"/>
  <c r="B129" i="1383"/>
  <c r="G128" i="1383"/>
  <c r="F128" i="1383"/>
  <c r="E128" i="1383"/>
  <c r="D128" i="1383" s="1"/>
  <c r="B128" i="1383"/>
  <c r="G127" i="1383"/>
  <c r="F127" i="1383"/>
  <c r="E127" i="1383"/>
  <c r="D127" i="1383" s="1"/>
  <c r="B127" i="1383"/>
  <c r="G126" i="1383"/>
  <c r="F126" i="1383"/>
  <c r="E126" i="1383"/>
  <c r="D126" i="1383" s="1"/>
  <c r="B126" i="1383"/>
  <c r="G125" i="1383"/>
  <c r="F125" i="1383"/>
  <c r="E125" i="1383"/>
  <c r="D125" i="1383" s="1"/>
  <c r="B125" i="1383"/>
  <c r="G124" i="1383"/>
  <c r="F124" i="1383"/>
  <c r="B124" i="1383"/>
  <c r="F101" i="1383"/>
  <c r="E101" i="1383"/>
  <c r="B101" i="1383"/>
  <c r="F65" i="1383"/>
  <c r="E65" i="1383"/>
  <c r="D65" i="1383"/>
  <c r="C65" i="1383"/>
  <c r="B65" i="1383"/>
  <c r="F64" i="1383"/>
  <c r="E64" i="1383"/>
  <c r="D64" i="1383"/>
  <c r="C64" i="1383"/>
  <c r="B64" i="1383"/>
  <c r="F63" i="1383"/>
  <c r="E63" i="1383"/>
  <c r="D63" i="1383"/>
  <c r="C63" i="1383"/>
  <c r="B63" i="1383"/>
  <c r="F62" i="1383"/>
  <c r="E62" i="1383"/>
  <c r="D62" i="1383"/>
  <c r="C62" i="1383"/>
  <c r="B62" i="1383"/>
  <c r="F61" i="1383"/>
  <c r="E61" i="1383"/>
  <c r="D61" i="1383"/>
  <c r="B61" i="1383"/>
  <c r="E60" i="1383"/>
  <c r="D60" i="1383"/>
  <c r="C60" i="1383"/>
  <c r="B60" i="1383"/>
  <c r="C55" i="1383"/>
  <c r="F19" i="1383"/>
  <c r="E19" i="1383"/>
  <c r="D19" i="1383"/>
  <c r="B19" i="1383"/>
  <c r="C13" i="1383"/>
  <c r="C12" i="1383"/>
  <c r="D77" i="1383" l="1"/>
  <c r="D96" i="1383"/>
  <c r="C14" i="1383"/>
  <c r="D191" i="1383"/>
  <c r="I191" i="1383" s="1"/>
  <c r="D185" i="1383"/>
  <c r="I185" i="1383" s="1"/>
  <c r="D155" i="1383"/>
  <c r="D151" i="1383"/>
  <c r="D187" i="1383"/>
  <c r="D153" i="1383"/>
  <c r="C66" i="1383"/>
  <c r="I101" i="1383"/>
  <c r="G61" i="1383"/>
  <c r="G63" i="1383"/>
  <c r="G65" i="1383"/>
  <c r="G19" i="1383"/>
  <c r="G62" i="1383"/>
  <c r="G64" i="1383"/>
  <c r="F60" i="1383"/>
  <c r="G60" i="1383" s="1"/>
  <c r="D150" i="1383"/>
  <c r="D152" i="1383"/>
  <c r="D154" i="1383"/>
  <c r="D156" i="1383"/>
  <c r="D184" i="1383"/>
  <c r="D186" i="1383"/>
  <c r="I186" i="1383" s="1"/>
  <c r="I155" i="1383" l="1"/>
  <c r="I120" i="1383"/>
  <c r="D80" i="1353" l="1"/>
  <c r="D77" i="1353"/>
  <c r="D60" i="1367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F184" i="1416" l="1"/>
  <c r="I184" i="1416" s="1"/>
  <c r="F187" i="1416"/>
  <c r="I187" i="1416" s="1"/>
  <c r="F184" i="1383"/>
  <c r="I184" i="1383" s="1"/>
  <c r="F187" i="1383"/>
  <c r="I187" i="1383" s="1"/>
  <c r="D56" i="1359"/>
  <c r="D56" i="1363"/>
  <c r="D56" i="1366"/>
  <c r="D56" i="1360"/>
  <c r="D21" i="1364"/>
  <c r="D22" i="1364" s="1"/>
  <c r="D65" i="1364" s="1"/>
  <c r="D21" i="1367"/>
  <c r="D22" i="1367" s="1"/>
  <c r="D65" i="1367" s="1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22" i="1363" s="1"/>
  <c r="D65" i="1363" s="1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E13" i="1366"/>
  <c r="E12" i="1367"/>
  <c r="D56" i="1367"/>
  <c r="E12" i="1366"/>
  <c r="E12" i="1362"/>
  <c r="D37" i="1362"/>
  <c r="D56" i="1362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32" i="1358"/>
  <c r="E12" i="1359"/>
  <c r="D21" i="1358"/>
  <c r="D22" i="1358" s="1"/>
  <c r="D65" i="1358" s="1"/>
  <c r="D25" i="1358"/>
  <c r="E36" i="1358"/>
  <c r="F36" i="1358" s="1"/>
  <c r="E12" i="1358"/>
  <c r="D37" i="1358"/>
  <c r="D26" i="1359" l="1"/>
  <c r="D27" i="1359" s="1"/>
  <c r="D26" i="1367"/>
  <c r="D27" i="1367" s="1"/>
  <c r="E32" i="1367" s="1"/>
  <c r="E33" i="1367" s="1"/>
  <c r="F33" i="1367" s="1"/>
  <c r="I192" i="1416"/>
  <c r="I192" i="138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F32" i="1367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G13" i="1367" l="1"/>
  <c r="D64" i="1367"/>
  <c r="G39" i="1367"/>
  <c r="G32" i="1367"/>
  <c r="D29" i="1367"/>
  <c r="D14" i="1367" s="1"/>
  <c r="G36" i="1367"/>
  <c r="G13" i="1363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14" i="1367"/>
  <c r="E37" i="1367"/>
  <c r="E34" i="1367"/>
  <c r="G34" i="1367" s="1"/>
  <c r="E34" i="1366"/>
  <c r="G34" i="1366" s="1"/>
  <c r="E14" i="1366"/>
  <c r="E37" i="1366"/>
  <c r="E37" i="1364"/>
  <c r="E37" i="1362"/>
  <c r="F14" i="1364"/>
  <c r="E15" i="1364"/>
  <c r="F15" i="1364" s="1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34" i="1361" l="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F32" i="1363"/>
  <c r="G32" i="1365"/>
  <c r="E33" i="1365"/>
  <c r="E34" i="1365" s="1"/>
  <c r="G34" i="1365" s="1"/>
  <c r="G14" i="1358"/>
  <c r="F37" i="1366"/>
  <c r="E38" i="1366"/>
  <c r="E40" i="1366" s="1"/>
  <c r="G37" i="1366"/>
  <c r="F14" i="1367"/>
  <c r="E15" i="1367"/>
  <c r="F15" i="1367" s="1"/>
  <c r="G14" i="1367"/>
  <c r="F14" i="1366"/>
  <c r="E15" i="1366"/>
  <c r="F15" i="1366" s="1"/>
  <c r="G14" i="1366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F14" i="1358"/>
  <c r="E37" i="1358"/>
  <c r="F37" i="1358" s="1"/>
  <c r="F14" i="1365" l="1"/>
  <c r="G14" i="1360"/>
  <c r="E15" i="1360"/>
  <c r="F15" i="1360" s="1"/>
  <c r="E38" i="1361"/>
  <c r="E40" i="1361" s="1"/>
  <c r="F37" i="1361"/>
  <c r="G14" i="1363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F45" i="1359"/>
  <c r="P4" i="1357"/>
  <c r="F45" i="1366"/>
  <c r="P13" i="1357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6"/>
  <c r="I171" i="1416" s="1"/>
  <c r="E170" i="1416"/>
  <c r="I170" i="1416" s="1"/>
  <c r="E162" i="1416"/>
  <c r="I162" i="1416" s="1"/>
  <c r="E166" i="1383"/>
  <c r="I166" i="1383" s="1"/>
  <c r="E171" i="1383"/>
  <c r="I171" i="1383" s="1"/>
  <c r="E162" i="1383"/>
  <c r="I162" i="1383" s="1"/>
  <c r="E170" i="1383"/>
  <c r="I170" i="1383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F45" i="1367"/>
  <c r="P14" i="1357"/>
  <c r="F45" i="1361"/>
  <c r="P7" i="1357"/>
  <c r="F45" i="1360"/>
  <c r="P6" i="1357"/>
  <c r="F45" i="1362"/>
  <c r="P9" i="1357"/>
  <c r="F45" i="1364"/>
  <c r="P11" i="1357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6"/>
  <c r="I167" i="1416" s="1"/>
  <c r="E165" i="1416"/>
  <c r="I165" i="1416" s="1"/>
  <c r="E168" i="1416"/>
  <c r="I168" i="1416" s="1"/>
  <c r="E169" i="1416"/>
  <c r="I169" i="1416" s="1"/>
  <c r="E164" i="1416"/>
  <c r="I164" i="1416" s="1"/>
  <c r="E172" i="1416"/>
  <c r="I172" i="1416" s="1"/>
  <c r="E169" i="1383"/>
  <c r="I169" i="1383" s="1"/>
  <c r="E167" i="1383"/>
  <c r="I167" i="1383" s="1"/>
  <c r="E164" i="1383"/>
  <c r="I164" i="1383" s="1"/>
  <c r="E165" i="1383"/>
  <c r="I165" i="1383" s="1"/>
  <c r="E172" i="1383"/>
  <c r="I172" i="1383" s="1"/>
  <c r="E168" i="1383"/>
  <c r="I168" i="1383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6" l="1"/>
  <c r="I161" i="1416" s="1"/>
  <c r="I180" i="1416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383"/>
  <c r="I161" i="1383" s="1"/>
  <c r="I180" i="1383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E44" i="1353"/>
  <c r="F31" i="1353"/>
  <c r="E31" i="1353"/>
  <c r="F30" i="1353"/>
  <c r="E30" i="1353"/>
  <c r="F34" i="1353"/>
  <c r="E34" i="1353"/>
  <c r="F33" i="1353"/>
  <c r="E33" i="1353"/>
  <c r="F32" i="1353"/>
  <c r="E32" i="1353"/>
  <c r="F28" i="1353"/>
  <c r="E28" i="1353"/>
  <c r="F15" i="1353"/>
  <c r="E15" i="1353"/>
  <c r="F16" i="1353"/>
  <c r="E16" i="1353"/>
  <c r="F18" i="1353"/>
  <c r="E18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F25" i="1353"/>
  <c r="E25" i="1353"/>
  <c r="F26" i="1353"/>
  <c r="E26" i="1353"/>
  <c r="F11" i="1353"/>
  <c r="E11" i="1353"/>
  <c r="F41" i="1353"/>
  <c r="E41" i="1353"/>
  <c r="F29" i="1353"/>
  <c r="E29" i="1353"/>
  <c r="F27" i="1353"/>
  <c r="E27" i="1353"/>
  <c r="F40" i="1353"/>
  <c r="E40" i="1353"/>
  <c r="F19" i="1353"/>
  <c r="E19" i="1353"/>
  <c r="F13" i="1353"/>
  <c r="E13" i="1353"/>
  <c r="F20" i="1353"/>
  <c r="E20" i="1353"/>
  <c r="F9" i="1353"/>
  <c r="E9" i="1353"/>
  <c r="F10" i="1353"/>
  <c r="E10" i="1353"/>
  <c r="F43" i="1353"/>
  <c r="E43" i="1353"/>
  <c r="F42" i="1353"/>
  <c r="E42" i="1353"/>
  <c r="F23" i="1353"/>
  <c r="E23" i="1353"/>
  <c r="F22" i="1353"/>
  <c r="E22" i="1353"/>
  <c r="F24" i="1353"/>
  <c r="E24" i="1353"/>
  <c r="F17" i="1353"/>
  <c r="E17" i="1353"/>
  <c r="D56" i="1352"/>
  <c r="E124" i="1416" l="1"/>
  <c r="D124" i="1416" s="1"/>
  <c r="E124" i="1383"/>
  <c r="D124" i="1383" s="1"/>
  <c r="I14" i="1357"/>
  <c r="I12" i="1357"/>
  <c r="I9" i="1357"/>
  <c r="I6" i="1357"/>
  <c r="I3" i="1357"/>
  <c r="I13" i="1357"/>
  <c r="I10" i="1357"/>
  <c r="I7" i="1357"/>
  <c r="I4" i="1357"/>
  <c r="I11" i="1357"/>
  <c r="F37" i="1352"/>
  <c r="F38" i="1352"/>
  <c r="F39" i="1352"/>
  <c r="F40" i="1352"/>
  <c r="F41" i="1352"/>
  <c r="F42" i="1352"/>
  <c r="F43" i="1352"/>
  <c r="F44" i="1352"/>
  <c r="F45" i="1352"/>
  <c r="F47" i="1352"/>
  <c r="F48" i="1352"/>
  <c r="F49" i="1352"/>
  <c r="F50" i="1352"/>
  <c r="F51" i="1352"/>
  <c r="F52" i="1352"/>
  <c r="F53" i="1352"/>
  <c r="F31" i="1352"/>
  <c r="F30" i="1352"/>
  <c r="F29" i="1352"/>
  <c r="F28" i="1352"/>
  <c r="F27" i="1352"/>
  <c r="F26" i="1352"/>
  <c r="F25" i="1352"/>
  <c r="F16" i="1352"/>
  <c r="F14" i="1352"/>
  <c r="F13" i="1352"/>
  <c r="F12" i="1352"/>
  <c r="F10" i="1352"/>
  <c r="F9" i="1352"/>
  <c r="F8" i="1352"/>
  <c r="F7" i="1352"/>
  <c r="F6" i="1352"/>
  <c r="G77" i="1352"/>
  <c r="G76" i="1352"/>
  <c r="G75" i="1352"/>
  <c r="G74" i="1352"/>
  <c r="G73" i="1352"/>
  <c r="G72" i="1352"/>
  <c r="G71" i="1352"/>
  <c r="G70" i="1352"/>
  <c r="G69" i="1352"/>
  <c r="G68" i="1352"/>
  <c r="G67" i="1352"/>
  <c r="G66" i="1352"/>
  <c r="G65" i="1352"/>
  <c r="G64" i="1352"/>
  <c r="G63" i="1352"/>
  <c r="G62" i="1352"/>
  <c r="G61" i="1352"/>
  <c r="G60" i="1352"/>
  <c r="G59" i="1352"/>
  <c r="G58" i="1352"/>
  <c r="G57" i="1352"/>
  <c r="G56" i="1352"/>
  <c r="F15" i="1352"/>
  <c r="F11" i="1352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6" l="1"/>
  <c r="H124" i="1416"/>
  <c r="H126" i="1416"/>
  <c r="H128" i="1416"/>
  <c r="H130" i="1416"/>
  <c r="H132" i="1416"/>
  <c r="H134" i="1416"/>
  <c r="H136" i="1416"/>
  <c r="H138" i="1416"/>
  <c r="H140" i="1416"/>
  <c r="H142" i="1416"/>
  <c r="H144" i="1416"/>
  <c r="G71" i="1416"/>
  <c r="G73" i="1416"/>
  <c r="G75" i="1416"/>
  <c r="G78" i="1416"/>
  <c r="G81" i="1416"/>
  <c r="G91" i="1416"/>
  <c r="G93" i="1416"/>
  <c r="G95" i="1416"/>
  <c r="G118" i="1416"/>
  <c r="G116" i="1416"/>
  <c r="G114" i="1416"/>
  <c r="G111" i="1416"/>
  <c r="G109" i="1416"/>
  <c r="G107" i="1416"/>
  <c r="G105" i="1416"/>
  <c r="G103" i="1416"/>
  <c r="F151" i="1416"/>
  <c r="G151" i="1416" s="1"/>
  <c r="I151" i="1416" s="1"/>
  <c r="F153" i="1416"/>
  <c r="G153" i="1416" s="1"/>
  <c r="I153" i="1416" s="1"/>
  <c r="G80" i="1416"/>
  <c r="H125" i="1416"/>
  <c r="H127" i="1416"/>
  <c r="H129" i="1416"/>
  <c r="H131" i="1416"/>
  <c r="H133" i="1416"/>
  <c r="H135" i="1416"/>
  <c r="H137" i="1416"/>
  <c r="H139" i="1416"/>
  <c r="H141" i="1416"/>
  <c r="H143" i="1416"/>
  <c r="H145" i="1416"/>
  <c r="G72" i="1416"/>
  <c r="G74" i="1416"/>
  <c r="G77" i="1416"/>
  <c r="G79" i="1416"/>
  <c r="G90" i="1416"/>
  <c r="G92" i="1416"/>
  <c r="G94" i="1416"/>
  <c r="G96" i="1416"/>
  <c r="G119" i="1416"/>
  <c r="G117" i="1416"/>
  <c r="G115" i="1416"/>
  <c r="G113" i="1416"/>
  <c r="G110" i="1416"/>
  <c r="G108" i="1416"/>
  <c r="G106" i="1416"/>
  <c r="G104" i="1416"/>
  <c r="F150" i="1416"/>
  <c r="G150" i="1416" s="1"/>
  <c r="I150" i="1416" s="1"/>
  <c r="F152" i="1416"/>
  <c r="G152" i="1416" s="1"/>
  <c r="I152" i="1416" s="1"/>
  <c r="G27" i="1355"/>
  <c r="F27" i="1356"/>
  <c r="G21" i="1355"/>
  <c r="F21" i="1356"/>
  <c r="G31" i="1355"/>
  <c r="G33" i="1355" s="1"/>
  <c r="F32" i="1356"/>
  <c r="F33" i="1356" s="1"/>
  <c r="G20" i="1355"/>
  <c r="F20" i="1356"/>
  <c r="G72" i="1383"/>
  <c r="I72" i="1383" s="1"/>
  <c r="G73" i="1383"/>
  <c r="G78" i="1383"/>
  <c r="G81" i="1383"/>
  <c r="G90" i="1383"/>
  <c r="I90" i="1383" s="1"/>
  <c r="G94" i="1383"/>
  <c r="G96" i="1383"/>
  <c r="I96" i="1383" s="1"/>
  <c r="G115" i="1383"/>
  <c r="G113" i="1383"/>
  <c r="G108" i="1383"/>
  <c r="G106" i="1383"/>
  <c r="G104" i="1383"/>
  <c r="G80" i="1383"/>
  <c r="I80" i="1383" s="1"/>
  <c r="G74" i="1383"/>
  <c r="I74" i="1383" s="1"/>
  <c r="G77" i="1383"/>
  <c r="I77" i="1383" s="1"/>
  <c r="G79" i="1383"/>
  <c r="G89" i="1383"/>
  <c r="G91" i="1383"/>
  <c r="G93" i="1383"/>
  <c r="G95" i="1383"/>
  <c r="G114" i="1383"/>
  <c r="G111" i="1383"/>
  <c r="G109" i="1383"/>
  <c r="G107" i="1383"/>
  <c r="G105" i="1383"/>
  <c r="G103" i="1383"/>
  <c r="G76" i="1383"/>
  <c r="G75" i="1383"/>
  <c r="G92" i="1383"/>
  <c r="G110" i="1383"/>
  <c r="G119" i="1383"/>
  <c r="G117" i="1383"/>
  <c r="G118" i="1383"/>
  <c r="G116" i="1383"/>
  <c r="F151" i="1383"/>
  <c r="G151" i="1383" s="1"/>
  <c r="I151" i="1383" s="1"/>
  <c r="F153" i="1383"/>
  <c r="G153" i="1383" s="1"/>
  <c r="I153" i="1383" s="1"/>
  <c r="G37" i="1355"/>
  <c r="G38" i="1355" s="1"/>
  <c r="F150" i="1383"/>
  <c r="G150" i="1383" s="1"/>
  <c r="I150" i="1383" s="1"/>
  <c r="F152" i="1383"/>
  <c r="G152" i="1383" s="1"/>
  <c r="I152" i="1383" s="1"/>
  <c r="H125" i="1383"/>
  <c r="H133" i="1383"/>
  <c r="H141" i="1383"/>
  <c r="H124" i="1383"/>
  <c r="H132" i="1383"/>
  <c r="H140" i="1383"/>
  <c r="H126" i="1383"/>
  <c r="H130" i="1383"/>
  <c r="H134" i="1383"/>
  <c r="H138" i="1383"/>
  <c r="H142" i="1383"/>
  <c r="H129" i="1383"/>
  <c r="H137" i="1383"/>
  <c r="H145" i="1383"/>
  <c r="H128" i="1383"/>
  <c r="H136" i="1383"/>
  <c r="H144" i="1383"/>
  <c r="H127" i="1383"/>
  <c r="H131" i="1383"/>
  <c r="H135" i="1383"/>
  <c r="H139" i="1383"/>
  <c r="H143" i="1383"/>
  <c r="G101" i="1383"/>
  <c r="G71" i="1383"/>
  <c r="E156" i="1383"/>
  <c r="F29" i="1356" l="1"/>
  <c r="G29" i="1355"/>
  <c r="G39" i="1355" s="1"/>
  <c r="C88" i="1353" s="1"/>
  <c r="H65" i="1383" s="1"/>
  <c r="I65" i="1383" s="1"/>
  <c r="F37" i="1356"/>
  <c r="F38" i="1356" s="1"/>
  <c r="F39" i="1356" s="1"/>
  <c r="D88" i="1353" s="1"/>
  <c r="F154" i="1416"/>
  <c r="G154" i="1416" s="1"/>
  <c r="I154" i="1416" s="1"/>
  <c r="I157" i="1416" s="1"/>
  <c r="F155" i="1416"/>
  <c r="G155" i="1416" s="1"/>
  <c r="I146" i="1416"/>
  <c r="F155" i="1383"/>
  <c r="G155" i="1383" s="1"/>
  <c r="F154" i="1383"/>
  <c r="G154" i="1383" s="1"/>
  <c r="I154" i="1383" s="1"/>
  <c r="I146" i="1383"/>
  <c r="I97" i="1383"/>
  <c r="H64" i="1383" l="1"/>
  <c r="I64" i="1383" s="1"/>
  <c r="H54" i="1383"/>
  <c r="I54" i="1383" s="1"/>
  <c r="H36" i="1416"/>
  <c r="I36" i="1416" s="1"/>
  <c r="H42" i="1416"/>
  <c r="I42" i="1416" s="1"/>
  <c r="H53" i="1383"/>
  <c r="I53" i="1383" s="1"/>
  <c r="H51" i="1383"/>
  <c r="I51" i="1383" s="1"/>
  <c r="H27" i="1416"/>
  <c r="I27" i="1416" s="1"/>
  <c r="H63" i="1416"/>
  <c r="I63" i="1416" s="1"/>
  <c r="H41" i="1416"/>
  <c r="I41" i="1416" s="1"/>
  <c r="H34" i="1383"/>
  <c r="I34" i="1383" s="1"/>
  <c r="H35" i="1383"/>
  <c r="I35" i="1383" s="1"/>
  <c r="H42" i="1383"/>
  <c r="I42" i="1383" s="1"/>
  <c r="H27" i="1383"/>
  <c r="I27" i="1383" s="1"/>
  <c r="H25" i="1383"/>
  <c r="I25" i="1383" s="1"/>
  <c r="H20" i="1383"/>
  <c r="I20" i="1383" s="1"/>
  <c r="H60" i="1416"/>
  <c r="I60" i="1416" s="1"/>
  <c r="H23" i="1383"/>
  <c r="I23" i="1383" s="1"/>
  <c r="H41" i="1383"/>
  <c r="I41" i="1383" s="1"/>
  <c r="H33" i="1383"/>
  <c r="I33" i="1383" s="1"/>
  <c r="H45" i="1383"/>
  <c r="I45" i="1383" s="1"/>
  <c r="H63" i="1383"/>
  <c r="I63" i="1383" s="1"/>
  <c r="H19" i="1383"/>
  <c r="I19" i="1383" s="1"/>
  <c r="H23" i="1416"/>
  <c r="I23" i="1416" s="1"/>
  <c r="H64" i="1416"/>
  <c r="I64" i="1416" s="1"/>
  <c r="H20" i="1416"/>
  <c r="I20" i="1416" s="1"/>
  <c r="H32" i="1383"/>
  <c r="I32" i="1383" s="1"/>
  <c r="H29" i="1383"/>
  <c r="I29" i="1383" s="1"/>
  <c r="H24" i="1383"/>
  <c r="I24" i="1383" s="1"/>
  <c r="H28" i="1383"/>
  <c r="I28" i="1383" s="1"/>
  <c r="H26" i="1383"/>
  <c r="I26" i="1383" s="1"/>
  <c r="H60" i="1383"/>
  <c r="I60" i="1383" s="1"/>
  <c r="H61" i="1383"/>
  <c r="I61" i="1383" s="1"/>
  <c r="H51" i="1416"/>
  <c r="I51" i="1416" s="1"/>
  <c r="H48" i="1383"/>
  <c r="I48" i="1383" s="1"/>
  <c r="H21" i="1383"/>
  <c r="I21" i="1383" s="1"/>
  <c r="H62" i="1383"/>
  <c r="I62" i="1383" s="1"/>
  <c r="H28" i="1416"/>
  <c r="I28" i="1416" s="1"/>
  <c r="H29" i="1416"/>
  <c r="I29" i="1416" s="1"/>
  <c r="H61" i="1416"/>
  <c r="I61" i="1416" s="1"/>
  <c r="H40" i="1416"/>
  <c r="I40" i="1416" s="1"/>
  <c r="H50" i="1416"/>
  <c r="I50" i="1416" s="1"/>
  <c r="H43" i="1416"/>
  <c r="I43" i="1416" s="1"/>
  <c r="H22" i="1416"/>
  <c r="I22" i="1416" s="1"/>
  <c r="H44" i="1416"/>
  <c r="I44" i="1416" s="1"/>
  <c r="H26" i="1416"/>
  <c r="I26" i="1416" s="1"/>
  <c r="H25" i="1416"/>
  <c r="I25" i="1416" s="1"/>
  <c r="H22" i="1383"/>
  <c r="I22" i="1383" s="1"/>
  <c r="H47" i="1383"/>
  <c r="I47" i="1383" s="1"/>
  <c r="H50" i="1383"/>
  <c r="I50" i="1383" s="1"/>
  <c r="H52" i="1383"/>
  <c r="I52" i="1383" s="1"/>
  <c r="H30" i="1416"/>
  <c r="I30" i="1416" s="1"/>
  <c r="H48" i="1416"/>
  <c r="I48" i="1416" s="1"/>
  <c r="H24" i="1416"/>
  <c r="I24" i="1416" s="1"/>
  <c r="H62" i="1416"/>
  <c r="I62" i="1416" s="1"/>
  <c r="H47" i="1416"/>
  <c r="I47" i="1416" s="1"/>
  <c r="H45" i="1416"/>
  <c r="I45" i="1416" s="1"/>
  <c r="H33" i="1416"/>
  <c r="I33" i="1416" s="1"/>
  <c r="H31" i="1416"/>
  <c r="I31" i="1416" s="1"/>
  <c r="H46" i="1416"/>
  <c r="I46" i="1416" s="1"/>
  <c r="H65" i="1416"/>
  <c r="I65" i="1416" s="1"/>
  <c r="H49" i="1383"/>
  <c r="I49" i="1383" s="1"/>
  <c r="H36" i="1383"/>
  <c r="I36" i="1383" s="1"/>
  <c r="H30" i="1383"/>
  <c r="I30" i="1383" s="1"/>
  <c r="H35" i="1416"/>
  <c r="I35" i="1416" s="1"/>
  <c r="H53" i="1416"/>
  <c r="I53" i="1416" s="1"/>
  <c r="H37" i="1416"/>
  <c r="I37" i="1416" s="1"/>
  <c r="H49" i="1416"/>
  <c r="I49" i="1416" s="1"/>
  <c r="H32" i="1416"/>
  <c r="I32" i="1416" s="1"/>
  <c r="H38" i="1416"/>
  <c r="I38" i="1416" s="1"/>
  <c r="H43" i="1383"/>
  <c r="I43" i="1383" s="1"/>
  <c r="H44" i="1383"/>
  <c r="I44" i="1383" s="1"/>
  <c r="H38" i="1383"/>
  <c r="I38" i="1383" s="1"/>
  <c r="H34" i="1416"/>
  <c r="I34" i="1416" s="1"/>
  <c r="H21" i="1416"/>
  <c r="I21" i="1416" s="1"/>
  <c r="H19" i="1416"/>
  <c r="I19" i="1416" s="1"/>
  <c r="H52" i="1416"/>
  <c r="I52" i="1416" s="1"/>
  <c r="H39" i="1416"/>
  <c r="I39" i="1416" s="1"/>
  <c r="H54" i="1416"/>
  <c r="I54" i="1416" s="1"/>
  <c r="H37" i="1383"/>
  <c r="I37" i="1383" s="1"/>
  <c r="H39" i="1383"/>
  <c r="I39" i="1383" s="1"/>
  <c r="H46" i="1383"/>
  <c r="I46" i="1383" s="1"/>
  <c r="H31" i="1383"/>
  <c r="I31" i="1383" s="1"/>
  <c r="H40" i="1383"/>
  <c r="I40" i="1383" s="1"/>
  <c r="F156" i="1416"/>
  <c r="G156" i="1416" s="1"/>
  <c r="F156" i="1383"/>
  <c r="G156" i="1383" s="1"/>
  <c r="I156" i="1383" s="1"/>
  <c r="I157" i="1383" s="1"/>
  <c r="I66" i="1383" l="1"/>
  <c r="I66" i="1416"/>
  <c r="I55" i="1416"/>
  <c r="I55" i="1383"/>
  <c r="I194" i="1383" l="1"/>
  <c r="I212" i="1383" s="1"/>
  <c r="I206" i="1383" s="1"/>
  <c r="I194" i="1416"/>
  <c r="I212" i="1416" s="1"/>
  <c r="I198" i="1416" s="1"/>
  <c r="I202" i="1416" s="1"/>
  <c r="I198" i="1383" l="1"/>
  <c r="I201" i="1383" s="1"/>
  <c r="H216" i="1383"/>
  <c r="H217" i="1383" s="1"/>
  <c r="I221" i="1383" s="1"/>
  <c r="H224" i="1383" s="1"/>
  <c r="I196" i="1383"/>
  <c r="I208" i="1383"/>
  <c r="I207" i="1383"/>
  <c r="H217" i="1416"/>
  <c r="I221" i="1416" s="1"/>
  <c r="H224" i="1416" s="1"/>
  <c r="I201" i="1416"/>
  <c r="I208" i="1416"/>
  <c r="I207" i="1416"/>
  <c r="H216" i="1416"/>
  <c r="I206" i="1416"/>
  <c r="I196" i="1416"/>
  <c r="H215" i="1416"/>
  <c r="H218" i="1416"/>
  <c r="I203" i="1416"/>
  <c r="H215" i="1383" l="1"/>
  <c r="I210" i="1383"/>
  <c r="I202" i="1383"/>
  <c r="I203" i="1383" s="1"/>
  <c r="H218" i="1383"/>
  <c r="V12" i="1369"/>
  <c r="F12" i="1369"/>
  <c r="U13" i="1369" s="1"/>
  <c r="V13" i="1369"/>
  <c r="I210" i="1416"/>
  <c r="G12" i="1369" l="1"/>
  <c r="T12" i="1369" s="1"/>
  <c r="U12" i="1369"/>
  <c r="G13" i="1369" l="1"/>
</calcChain>
</file>

<file path=xl/comments1.xml><?xml version="1.0" encoding="utf-8"?>
<comments xmlns="http://schemas.openxmlformats.org/spreadsheetml/2006/main">
  <authors>
    <author>01759142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 shapeId="0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 shapeId="0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 shapeId="0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 shapeId="0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 Tavares da Costa</author>
  </authors>
  <commentList>
    <comment ref="C61" authorId="0" shapeId="0">
      <text>
        <r>
          <rPr>
            <b/>
            <sz val="9"/>
            <color indexed="81"/>
            <rFont val="Segoe UI"/>
            <family val="2"/>
          </rPr>
          <t>Wesley Tavares da Costa:</t>
        </r>
        <r>
          <rPr>
            <sz val="9"/>
            <color indexed="81"/>
            <rFont val="Segoe UI"/>
            <family val="2"/>
          </rPr>
          <t xml:space="preserve">
Revisar - Quantidade de pessoas por engenheiro de segurança. Ver NR 31
</t>
        </r>
      </text>
    </comment>
  </commentList>
</comments>
</file>

<file path=xl/sharedStrings.xml><?xml version="1.0" encoding="utf-8"?>
<sst xmlns="http://schemas.openxmlformats.org/spreadsheetml/2006/main" count="3339" uniqueCount="460">
  <si>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</si>
  <si>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</si>
  <si>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</si>
  <si>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</si>
  <si>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</si>
  <si>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</si>
  <si>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</si>
  <si>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</si>
  <si>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</si>
  <si>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</si>
  <si>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</si>
  <si>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</si>
  <si>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</si>
  <si>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</si>
  <si>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</si>
  <si>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</si>
  <si>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</si>
  <si>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</si>
  <si>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</si>
  <si>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</si>
  <si>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</si>
  <si>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</si>
  <si>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</si>
  <si>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</si>
  <si>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</si>
  <si>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</si>
  <si>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</si>
  <si>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</si>
  <si>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</si>
  <si>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</si>
  <si>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</si>
  <si>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</si>
  <si>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</si>
  <si>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</si>
  <si>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</si>
  <si>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</si>
  <si>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</si>
  <si>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</si>
  <si>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</si>
  <si>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</si>
  <si>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</si>
  <si>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</si>
  <si>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</si>
  <si>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</si>
  <si>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</si>
  <si>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</si>
  <si>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</si>
  <si>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</si>
  <si>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</si>
  <si>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</si>
  <si>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</si>
  <si>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</si>
  <si>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</si>
  <si>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</si>
  <si>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</si>
  <si>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</si>
  <si>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</si>
  <si>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</si>
  <si>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</si>
  <si>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</si>
  <si>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</si>
  <si>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</si>
  <si>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</si>
  <si>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</si>
  <si>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</si>
  <si>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</si>
  <si>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</si>
  <si>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</si>
  <si>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</si>
  <si>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</si>
  <si>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</si>
  <si>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</si>
  <si>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</si>
  <si>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</si>
  <si>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</si>
  <si>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</si>
  <si>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</si>
  <si>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</si>
  <si>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</si>
  <si>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</si>
  <si>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</si>
  <si>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</si>
  <si>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</si>
  <si>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Insalubridade</t>
  </si>
  <si>
    <t>Gratificação</t>
  </si>
  <si>
    <t>Veículo Leve (Utilitário)</t>
  </si>
  <si>
    <t>Pá Carregadeira</t>
  </si>
  <si>
    <t>Caminhão Pipa 7.000l</t>
  </si>
  <si>
    <t>Contribuição Patronal (Sindilimpe)</t>
  </si>
  <si>
    <t>Exames (periódicos/admissionais/demissionais)</t>
  </si>
  <si>
    <t>ton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</si>
  <si>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</si>
  <si>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</si>
  <si>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</si>
  <si>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</si>
  <si>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</si>
  <si>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</si>
  <si>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</si>
  <si>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</si>
  <si>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</si>
  <si>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</si>
  <si>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</si>
  <si>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</si>
  <si>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</si>
  <si>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</si>
  <si>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</si>
  <si>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</si>
  <si>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</si>
  <si>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</si>
  <si>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</si>
  <si>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</si>
  <si>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</si>
  <si>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</si>
  <si>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</si>
  <si>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</si>
  <si>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</si>
  <si>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</si>
  <si>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</si>
  <si>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</si>
  <si>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</si>
  <si>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</si>
  <si>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</si>
  <si>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</si>
  <si>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</si>
  <si>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</si>
  <si>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</si>
  <si>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</si>
  <si>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</si>
  <si>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</si>
  <si>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</si>
  <si>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</si>
  <si>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</si>
  <si>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</si>
  <si>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</si>
  <si>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</si>
  <si>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</si>
  <si>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</si>
  <si>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</si>
  <si>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</si>
  <si>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</si>
  <si>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</si>
  <si>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</si>
  <si>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</si>
  <si>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</si>
  <si>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</si>
  <si>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</si>
  <si>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</si>
  <si>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</si>
  <si>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</si>
  <si>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</si>
  <si>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</si>
  <si>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</si>
  <si>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</si>
  <si>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</si>
  <si>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</si>
  <si>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</si>
  <si>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</si>
  <si>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</si>
  <si>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</si>
  <si>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</si>
  <si>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</si>
  <si>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</si>
  <si>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</si>
  <si>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</si>
  <si>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</si>
  <si>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</si>
  <si>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</si>
  <si>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</si>
  <si>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</si>
  <si>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</si>
  <si>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</si>
  <si>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</si>
  <si>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</si>
  <si>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</si>
  <si>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</si>
  <si>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</si>
  <si>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</si>
  <si>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</si>
  <si>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</si>
  <si>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</si>
  <si>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</si>
  <si>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</si>
  <si>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</si>
  <si>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</si>
  <si>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</si>
  <si>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</si>
  <si>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</si>
  <si>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</si>
  <si>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</si>
  <si>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Diesel (Tratores / Caminhões / D10)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</si>
  <si>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</si>
  <si>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</si>
  <si>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</si>
  <si>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</si>
  <si>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</si>
  <si>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</si>
  <si>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</si>
  <si>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</si>
  <si>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</si>
  <si>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</si>
  <si>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</si>
  <si>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</si>
  <si>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</si>
  <si>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</si>
  <si>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</si>
  <si>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</si>
  <si>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</si>
  <si>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</si>
  <si>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</si>
  <si>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</si>
  <si>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</si>
  <si>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</si>
  <si>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</si>
  <si>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</si>
  <si>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</si>
  <si>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</si>
  <si>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</si>
  <si>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</si>
  <si>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</si>
  <si>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</si>
  <si>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</si>
  <si>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</si>
  <si>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</si>
  <si>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</si>
  <si>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</si>
  <si>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</si>
  <si>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</si>
  <si>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</si>
  <si>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</si>
  <si>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</si>
  <si>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</si>
  <si>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</si>
  <si>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</si>
  <si>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</si>
  <si>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</si>
  <si>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</si>
  <si>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</si>
  <si>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</si>
  <si>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</si>
  <si>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</si>
  <si>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</si>
  <si>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</si>
  <si>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</si>
  <si>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</si>
  <si>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</si>
  <si>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</si>
  <si>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</si>
  <si>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</si>
  <si>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</si>
  <si>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</si>
  <si>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</si>
  <si>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</si>
  <si>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</si>
  <si>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</si>
  <si>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</si>
  <si>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</si>
  <si>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</si>
  <si>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</si>
  <si>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</si>
  <si>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</si>
  <si>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</si>
  <si>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</si>
  <si>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</si>
  <si>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</si>
  <si>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</si>
  <si>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</si>
  <si>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</si>
  <si>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</si>
  <si>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</si>
  <si>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</si>
  <si>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</si>
  <si>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</si>
  <si>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</si>
  <si>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</si>
  <si>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</si>
  <si>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</si>
  <si>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</si>
  <si>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</si>
  <si>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</si>
  <si>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</si>
  <si>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</si>
  <si>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</si>
  <si>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</si>
  <si>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</si>
  <si>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</si>
  <si>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</si>
  <si>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</si>
  <si>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</si>
  <si>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</si>
  <si>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</si>
  <si>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</si>
  <si>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</si>
  <si>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</si>
  <si>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</si>
  <si>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</si>
  <si>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</si>
  <si>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</si>
  <si>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</si>
  <si>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</si>
  <si>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</si>
  <si>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</si>
  <si>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</si>
  <si>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</si>
  <si>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</si>
  <si>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</si>
  <si>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</si>
  <si>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</si>
  <si>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</si>
  <si>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</si>
  <si>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</si>
  <si>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</si>
  <si>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</si>
  <si>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</si>
  <si>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</si>
  <si>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</si>
  <si>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</si>
  <si>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</si>
  <si>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</si>
  <si>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</si>
  <si>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</si>
  <si>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</si>
  <si>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</si>
  <si>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</si>
  <si>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</si>
  <si>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</si>
  <si>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</si>
  <si>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</si>
  <si>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</si>
  <si>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</si>
  <si>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</si>
  <si>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</si>
  <si>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</si>
  <si>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</si>
  <si>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</si>
  <si>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</si>
  <si>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</si>
  <si>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</si>
  <si>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</si>
  <si>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</si>
  <si>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</si>
  <si>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</si>
  <si>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</si>
  <si>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</si>
  <si>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</si>
  <si>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</si>
  <si>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</si>
  <si>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</si>
  <si>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</si>
  <si>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</si>
  <si>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</si>
  <si>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</si>
  <si>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</si>
  <si>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</si>
  <si>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</si>
  <si>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</si>
  <si>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</si>
  <si>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</si>
  <si>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Composição de custos</t>
  </si>
  <si>
    <t>*</t>
  </si>
  <si>
    <t>1.0</t>
  </si>
  <si>
    <t>30 (trinta) meses consecutivos.</t>
  </si>
  <si>
    <t>Prazo:</t>
  </si>
  <si>
    <t>Objeto:</t>
  </si>
  <si>
    <t>ANEXO V - PLANILHA BASE ORÇAMENTÁRIA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</si>
  <si>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</si>
  <si>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</si>
  <si>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</si>
  <si>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</si>
  <si>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</si>
  <si>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</si>
  <si>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</si>
  <si>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</si>
  <si>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</si>
  <si>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</si>
  <si>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</si>
  <si>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</si>
  <si>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</si>
  <si>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</si>
  <si>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</si>
  <si>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</si>
  <si>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</si>
  <si>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</si>
  <si>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</si>
  <si>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</si>
  <si>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</si>
  <si>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</si>
  <si>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</si>
  <si>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</si>
  <si>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</si>
  <si>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</si>
  <si>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</si>
  <si>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</si>
  <si>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</si>
  <si>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</si>
  <si>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</si>
  <si>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</si>
  <si>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</si>
  <si>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</si>
  <si>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</si>
  <si>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</si>
  <si>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</si>
  <si>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</si>
  <si>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</si>
  <si>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</si>
  <si>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</si>
  <si>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</si>
  <si>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</si>
  <si>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</si>
  <si>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</si>
  <si>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</si>
  <si>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</si>
  <si>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</si>
  <si>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</si>
  <si>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</si>
  <si>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Lona para caçamba</t>
  </si>
  <si>
    <t>Caminhão Bau - 3/4 com potencia 150 cv - PBT 8250 quilos (baú com 4metros comprimento) com sistema de plataforma hidráulica para elevação de carga.</t>
  </si>
  <si>
    <t>Caminhão leve tipo 3/4 - 02 eixos, potência 150 cv PBT 8.250 kg, dotado de varredeira de sucção, cap.  4m³</t>
  </si>
  <si>
    <t>Picareta com cabo em madeira</t>
  </si>
  <si>
    <t>Hora Extra 100%</t>
  </si>
  <si>
    <t>1.04.1</t>
  </si>
  <si>
    <t>Uniforme (Calça/Camisa)</t>
  </si>
  <si>
    <t xml:space="preserve">Cone de sinalização </t>
  </si>
  <si>
    <t>Cavadeira de braço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</si>
  <si>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</si>
  <si>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</si>
  <si>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</si>
  <si>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</si>
  <si>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BDI 35%</t>
  </si>
  <si>
    <t>Cal para Caião</t>
  </si>
  <si>
    <t>Roçadeira Manual motorização a gasolina Sthil Fs 220 ou similar</t>
  </si>
  <si>
    <t>Onibus (idade mínima até 10 Anos)</t>
  </si>
  <si>
    <t>Motorista "A" - (Condutores de veículos abaixo de 15.000 kg)</t>
  </si>
  <si>
    <t>Motorista "B " - (Condutores de veículos pesados, operadores de máquinas pesadas automotoras sobre pneus, pás carregadeiras, carretas com mais de 15.000 kg de cargas e compactadores de lixo acima de 13m³)</t>
  </si>
  <si>
    <t>Motorista Carro leve</t>
  </si>
  <si>
    <t>Motorista "B " - Coleta de RSD/RSC - Galhos</t>
  </si>
  <si>
    <t>Motorista "B " - Coleta de RSD/RSC - Transbordo</t>
  </si>
  <si>
    <t>Motorista "B " - Coleta de RSD/RSC - Compactadores</t>
  </si>
  <si>
    <t>Motorista "B " - Onibus Urbano</t>
  </si>
  <si>
    <t>Motorista "B " - Operador de Pá Carregadeira</t>
  </si>
  <si>
    <t>Motorista "B " - Operador de Trator de Esteira</t>
  </si>
  <si>
    <t>Motorista "B " - Operador de Munck</t>
  </si>
  <si>
    <t>Motorista "B " - Transporte de Resíduos Sólidos Domésticos</t>
  </si>
  <si>
    <t>Motorista "B " - Transporte de Resíduos de Saúde</t>
  </si>
  <si>
    <t xml:space="preserve">Motorista "B " </t>
  </si>
  <si>
    <t>Motorista "B " - Caminhão de sucção c/ sistema a vácuo</t>
  </si>
  <si>
    <t>Ajudante (piso da categoria)</t>
  </si>
  <si>
    <t>Fixa</t>
  </si>
  <si>
    <t>Transporte e destinação de resíduos sólidos urbanos do tipo domiciliar (residencial e comercial) e efluentes de galerias - Classe II-A</t>
  </si>
  <si>
    <t>Unid.</t>
  </si>
  <si>
    <t>Quant.</t>
  </si>
  <si>
    <t>Valor Unit.</t>
  </si>
  <si>
    <t>Descrição</t>
  </si>
  <si>
    <t>Item</t>
  </si>
  <si>
    <t>Transporte de resíduos sólidos urbanos do tipo domiciliar (residencial e comercial) e efluentes de galerias - Classe II-A</t>
  </si>
  <si>
    <t>Destinação final de resíduos sólidos urbanos do tipo domiciliar (residencial e comercial) e efluentes de galerias - Classe II-A</t>
  </si>
  <si>
    <t>DATA: 21/07/2016</t>
  </si>
  <si>
    <r>
      <t xml:space="preserve">Obs.: </t>
    </r>
    <r>
      <rPr>
        <sz val="11"/>
        <rFont val="Arial"/>
        <family val="2"/>
      </rPr>
      <t>A composição de custo unitário proveniente do item 1.0, fora realizada de forma separada, onde, o valor unitário total de R$ 167,09 refere-se à soma de R$ 72,59 para o serviço de "transporte", e R$ 94,50 para o serviço de "destinação".</t>
    </r>
  </si>
  <si>
    <t>LOTE ÚNICO</t>
  </si>
  <si>
    <t>TOTAL GERAL ESTIMADO:</t>
  </si>
  <si>
    <t>“Contratação de empresa para execução de serviços de limpeza pública no que tange a transporte e destinação de resíduos sólidos urbanos do tipo domiciliar e comercial - RSD / RSC, conforme Projeto Básico, Planilha Básica Orçamentária e demais condições estabelecidas em Edital”.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</si>
</sst>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  <numFmt numFmtId="207" formatCode="_(&quot;R$&quot;* #,##0.000_);_(&quot;R$&quot;* \(#,##0.000\);_(&quot;R$&quot;* &quot;-&quot;??_);_(@_)"/>
  </numFmts>
  <fonts count="18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8"/>
      <color rgb="FF006600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0033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4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4" fillId="0" borderId="0" applyNumberFormat="0" applyBorder="0" applyAlignment="0" applyProtection="0"/>
    <xf numFmtId="0" fontId="46" fillId="5" borderId="0" applyNumberFormat="0" applyBorder="0" applyAlignment="0" applyProtection="0"/>
    <xf numFmtId="192" fontId="114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4" fillId="0" borderId="0" applyNumberFormat="0" applyBorder="0" applyAlignment="0" applyProtection="0"/>
    <xf numFmtId="0" fontId="46" fillId="58" borderId="0" applyNumberFormat="0" applyBorder="0" applyAlignment="0" applyProtection="0"/>
    <xf numFmtId="192" fontId="114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10" borderId="0" applyNumberFormat="0" applyBorder="0" applyAlignment="0" applyProtection="0"/>
    <xf numFmtId="192" fontId="114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4" fillId="0" borderId="0" applyNumberFormat="0" applyBorder="0" applyAlignment="0" applyProtection="0"/>
    <xf numFmtId="0" fontId="46" fillId="9" borderId="0" applyNumberFormat="0" applyBorder="0" applyAlignment="0" applyProtection="0"/>
    <xf numFmtId="192" fontId="114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4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6" borderId="0" applyNumberFormat="0" applyBorder="0" applyAlignment="0" applyProtection="0"/>
    <xf numFmtId="192" fontId="114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4" fillId="0" borderId="0" applyNumberFormat="0" applyBorder="0" applyAlignment="0" applyProtection="0"/>
    <xf numFmtId="0" fontId="46" fillId="59" borderId="0" applyNumberFormat="0" applyBorder="0" applyAlignment="0" applyProtection="0"/>
    <xf numFmtId="192" fontId="114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12" borderId="0" applyNumberFormat="0" applyBorder="0" applyAlignment="0" applyProtection="0"/>
    <xf numFmtId="192" fontId="114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4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5" fillId="69" borderId="0" applyNumberFormat="0" applyBorder="0" applyAlignment="0" applyProtection="0"/>
    <xf numFmtId="192" fontId="116" fillId="58" borderId="0" applyNumberFormat="0" applyBorder="0" applyAlignment="0" applyProtection="0"/>
    <xf numFmtId="183" fontId="116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7" fillId="0" borderId="120" applyNumberFormat="0" applyFill="0" applyAlignment="0" applyProtection="0"/>
    <xf numFmtId="183" fontId="118" fillId="0" borderId="121" applyNumberFormat="0" applyFill="0" applyAlignment="0" applyProtection="0"/>
    <xf numFmtId="183" fontId="119" fillId="0" borderId="122" applyNumberFormat="0" applyFill="0" applyAlignment="0" applyProtection="0"/>
    <xf numFmtId="183" fontId="119" fillId="0" borderId="0" applyNumberFormat="0" applyFill="0" applyBorder="0" applyAlignment="0" applyProtection="0"/>
    <xf numFmtId="183" fontId="120" fillId="18" borderId="3" applyNumberFormat="0" applyAlignment="0" applyProtection="0"/>
    <xf numFmtId="183" fontId="120" fillId="18" borderId="3" applyNumberFormat="0" applyAlignment="0" applyProtection="0"/>
    <xf numFmtId="192" fontId="120" fillId="18" borderId="3" applyNumberFormat="0" applyAlignment="0" applyProtection="0"/>
    <xf numFmtId="0" fontId="121" fillId="81" borderId="3" applyNumberFormat="0" applyAlignment="0" applyProtection="0"/>
    <xf numFmtId="0" fontId="121" fillId="81" borderId="3" applyNumberFormat="0" applyAlignment="0" applyProtection="0"/>
    <xf numFmtId="183" fontId="120" fillId="18" borderId="3" applyNumberFormat="0" applyAlignment="0" applyProtection="0"/>
    <xf numFmtId="192" fontId="122" fillId="18" borderId="3" applyNumberFormat="0" applyAlignment="0" applyProtection="0"/>
    <xf numFmtId="183" fontId="122" fillId="18" borderId="3" applyNumberFormat="0" applyAlignment="0" applyProtection="0"/>
    <xf numFmtId="0" fontId="123" fillId="0" borderId="0"/>
    <xf numFmtId="183" fontId="124" fillId="0" borderId="0"/>
    <xf numFmtId="183" fontId="49" fillId="20" borderId="4" applyNumberFormat="0" applyAlignment="0" applyProtection="0"/>
    <xf numFmtId="183" fontId="125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5" fillId="0" borderId="123" applyNumberFormat="0" applyFill="0" applyAlignment="0" applyProtection="0"/>
    <xf numFmtId="192" fontId="126" fillId="0" borderId="123" applyNumberFormat="0" applyFill="0" applyAlignment="0" applyProtection="0"/>
    <xf numFmtId="183" fontId="126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7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8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8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19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29" fillId="9" borderId="3" applyNumberFormat="0" applyAlignment="0" applyProtection="0"/>
    <xf numFmtId="183" fontId="129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0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8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1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7" fillId="0" borderId="120" applyNumberFormat="0" applyFill="0" applyAlignment="0" applyProtection="0"/>
    <xf numFmtId="192" fontId="117" fillId="0" borderId="120" applyNumberFormat="0" applyFill="0" applyAlignment="0" applyProtection="0"/>
    <xf numFmtId="0" fontId="61" fillId="0" borderId="125" applyNumberFormat="0" applyFill="0" applyAlignment="0" applyProtection="0"/>
    <xf numFmtId="183" fontId="118" fillId="0" borderId="121" applyNumberFormat="0" applyFill="0" applyAlignment="0" applyProtection="0"/>
    <xf numFmtId="192" fontId="118" fillId="0" borderId="121" applyNumberFormat="0" applyFill="0" applyAlignment="0" applyProtection="0"/>
    <xf numFmtId="0" fontId="62" fillId="0" borderId="121" applyNumberFormat="0" applyFill="0" applyAlignment="0" applyProtection="0"/>
    <xf numFmtId="183" fontId="119" fillId="0" borderId="122" applyNumberFormat="0" applyFill="0" applyAlignment="0" applyProtection="0"/>
    <xf numFmtId="192" fontId="119" fillId="0" borderId="122" applyNumberFormat="0" applyFill="0" applyAlignment="0" applyProtection="0"/>
    <xf numFmtId="0" fontId="63" fillId="0" borderId="126" applyNumberFormat="0" applyFill="0" applyAlignment="0" applyProtection="0"/>
    <xf numFmtId="183" fontId="119" fillId="0" borderId="0" applyNumberFormat="0" applyFill="0" applyBorder="0" applyAlignment="0" applyProtection="0"/>
    <xf numFmtId="192" fontId="1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4" fillId="5" borderId="0" applyNumberFormat="0" applyBorder="0" applyAlignment="0" applyProtection="0"/>
    <xf numFmtId="183" fontId="134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183" fontId="50" fillId="11" borderId="3" applyNumberFormat="0" applyAlignment="0" applyProtection="0"/>
    <xf numFmtId="183" fontId="125" fillId="0" borderId="123" applyNumberFormat="0" applyFill="0" applyAlignment="0" applyProtection="0"/>
    <xf numFmtId="192" fontId="125" fillId="0" borderId="123" applyNumberFormat="0" applyFill="0" applyAlignment="0" applyProtection="0"/>
    <xf numFmtId="0" fontId="136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7" fillId="0" borderId="128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39" fillId="11" borderId="0" applyNumberFormat="0" applyBorder="0" applyAlignment="0" applyProtection="0"/>
    <xf numFmtId="183" fontId="139" fillId="11" borderId="0" applyNumberFormat="0" applyBorder="0" applyAlignment="0" applyProtection="0"/>
    <xf numFmtId="183" fontId="140" fillId="11" borderId="0" applyNumberFormat="0" applyBorder="0" applyAlignment="0" applyProtection="0"/>
    <xf numFmtId="192" fontId="140" fillId="11" borderId="0" applyNumberFormat="0" applyBorder="0" applyAlignment="0" applyProtection="0"/>
    <xf numFmtId="0" fontId="140" fillId="79" borderId="0" applyNumberFormat="0" applyBorder="0" applyAlignment="0" applyProtection="0"/>
    <xf numFmtId="183" fontId="140" fillId="11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01" fontId="142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4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4" fillId="0" borderId="0"/>
    <xf numFmtId="192" fontId="114" fillId="0" borderId="0"/>
    <xf numFmtId="192" fontId="114" fillId="0" borderId="0"/>
    <xf numFmtId="183" fontId="1" fillId="0" borderId="0"/>
    <xf numFmtId="183" fontId="1" fillId="0" borderId="0"/>
    <xf numFmtId="0" fontId="3" fillId="0" borderId="0"/>
    <xf numFmtId="192" fontId="114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4" fillId="0" borderId="0"/>
    <xf numFmtId="192" fontId="114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4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3" fillId="86" borderId="0">
      <alignment horizontal="center"/>
    </xf>
    <xf numFmtId="183" fontId="32" fillId="87" borderId="7"/>
    <xf numFmtId="183" fontId="144" fillId="19" borderId="0" applyBorder="0">
      <alignment horizontal="centerContinuous"/>
    </xf>
    <xf numFmtId="183" fontId="145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6" fillId="18" borderId="9" applyNumberFormat="0" applyAlignment="0" applyProtection="0"/>
    <xf numFmtId="183" fontId="146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7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8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7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49" fillId="0" borderId="0" applyNumberFormat="0" applyFill="0" applyBorder="0" applyAlignment="0" applyProtection="0"/>
    <xf numFmtId="183" fontId="149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0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92" fontId="151" fillId="0" borderId="120" applyNumberFormat="0" applyFill="0" applyAlignment="0" applyProtection="0"/>
    <xf numFmtId="192" fontId="152" fillId="0" borderId="121" applyNumberFormat="0" applyFill="0" applyAlignment="0" applyProtection="0"/>
    <xf numFmtId="192" fontId="153" fillId="0" borderId="122" applyNumberFormat="0" applyFill="0" applyAlignment="0" applyProtection="0"/>
    <xf numFmtId="192" fontId="153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4" fillId="0" borderId="0" applyFont="0" applyFill="0" applyBorder="0" applyAlignment="0" applyProtection="0"/>
    <xf numFmtId="205" fontId="154" fillId="0" borderId="0" applyFont="0" applyFill="0" applyBorder="0" applyAlignment="0" applyProtection="0"/>
    <xf numFmtId="193" fontId="154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776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7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7" fillId="49" borderId="89" xfId="7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2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1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7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09" fillId="0" borderId="0" xfId="172" applyFont="1" applyProtection="1">
      <protection locked="0"/>
    </xf>
    <xf numFmtId="166" fontId="155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4" fillId="55" borderId="93" xfId="49" quotePrefix="1" applyFont="1" applyFill="1" applyBorder="1" applyAlignment="1" applyProtection="1">
      <alignment horizontal="center"/>
    </xf>
    <xf numFmtId="171" fontId="104" fillId="55" borderId="93" xfId="172" quotePrefix="1" applyNumberFormat="1" applyFont="1" applyFill="1" applyBorder="1" applyAlignment="1" applyProtection="1">
      <alignment horizontal="center"/>
    </xf>
    <xf numFmtId="190" fontId="104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4" fillId="55" borderId="93" xfId="172" applyNumberFormat="1" applyFont="1" applyFill="1" applyBorder="1" applyAlignment="1" applyProtection="1">
      <alignment horizontal="center"/>
    </xf>
    <xf numFmtId="191" fontId="104" fillId="55" borderId="93" xfId="49" applyNumberFormat="1" applyFont="1" applyFill="1" applyBorder="1" applyAlignment="1" applyProtection="1">
      <alignment horizontal="center"/>
    </xf>
    <xf numFmtId="172" fontId="104" fillId="55" borderId="93" xfId="172" applyNumberFormat="1" applyFont="1" applyFill="1" applyBorder="1" applyAlignment="1" applyProtection="1">
      <alignment horizontal="center"/>
    </xf>
    <xf numFmtId="9" fontId="104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6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6" fillId="45" borderId="185" xfId="182" applyFont="1" applyFill="1" applyBorder="1" applyProtection="1">
      <protection locked="0"/>
    </xf>
    <xf numFmtId="0" fontId="158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0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0" fillId="45" borderId="190" xfId="182" applyFont="1" applyFill="1" applyBorder="1" applyProtection="1">
      <protection locked="0"/>
    </xf>
    <xf numFmtId="0" fontId="161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2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2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2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2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2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3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5" fillId="45" borderId="208" xfId="182" applyNumberFormat="1" applyFont="1" applyFill="1" applyBorder="1" applyAlignment="1" applyProtection="1">
      <alignment horizontal="right"/>
      <protection locked="0"/>
    </xf>
    <xf numFmtId="166" fontId="165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5" fillId="45" borderId="208" xfId="172" applyNumberFormat="1" applyFont="1" applyFill="1" applyBorder="1" applyAlignment="1" applyProtection="1">
      <alignment horizontal="right"/>
      <protection locked="0"/>
    </xf>
    <xf numFmtId="166" fontId="165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6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57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6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8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6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69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6" fillId="45" borderId="221" xfId="182" applyNumberFormat="1" applyFont="1" applyFill="1" applyBorder="1" applyProtection="1">
      <protection locked="0"/>
    </xf>
    <xf numFmtId="166" fontId="167" fillId="45" borderId="221" xfId="182" applyNumberFormat="1" applyFont="1" applyFill="1" applyBorder="1" applyProtection="1">
      <protection locked="0"/>
    </xf>
    <xf numFmtId="0" fontId="166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6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6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6" fillId="45" borderId="223" xfId="172" applyNumberFormat="1" applyFont="1" applyFill="1" applyBorder="1" applyAlignment="1" applyProtection="1">
      <alignment horizontal="right"/>
      <protection locked="0"/>
    </xf>
    <xf numFmtId="166" fontId="170" fillId="45" borderId="223" xfId="172" applyNumberFormat="1" applyFont="1" applyFill="1" applyBorder="1" applyAlignment="1" applyProtection="1">
      <alignment horizontal="right"/>
      <protection locked="0"/>
    </xf>
    <xf numFmtId="166" fontId="170" fillId="57" borderId="223" xfId="172" applyNumberFormat="1" applyFont="1" applyFill="1" applyBorder="1" applyAlignment="1" applyProtection="1">
      <alignment horizontal="right"/>
      <protection locked="0"/>
    </xf>
    <xf numFmtId="166" fontId="166" fillId="45" borderId="223" xfId="182" applyNumberFormat="1" applyFont="1" applyFill="1" applyBorder="1" applyProtection="1">
      <protection locked="0"/>
    </xf>
    <xf numFmtId="166" fontId="167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6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6" fillId="45" borderId="224" xfId="172" applyNumberFormat="1" applyFont="1" applyFill="1" applyBorder="1" applyAlignment="1" applyProtection="1">
      <alignment horizontal="right"/>
      <protection locked="0"/>
    </xf>
    <xf numFmtId="166" fontId="166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7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6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2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2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6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7" fillId="45" borderId="208" xfId="88" applyNumberFormat="1" applyFont="1" applyFill="1" applyBorder="1" applyAlignment="1" applyProtection="1">
      <alignment horizontal="right"/>
      <protection locked="0"/>
    </xf>
    <xf numFmtId="166" fontId="166" fillId="45" borderId="7" xfId="182" applyNumberFormat="1" applyFont="1" applyFill="1" applyBorder="1" applyProtection="1">
      <protection locked="0"/>
    </xf>
    <xf numFmtId="166" fontId="166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6" fillId="45" borderId="208" xfId="182" applyNumberFormat="1" applyFont="1" applyFill="1" applyBorder="1" applyAlignment="1" applyProtection="1">
      <alignment horizontal="center"/>
      <protection locked="0"/>
    </xf>
    <xf numFmtId="4" fontId="166" fillId="45" borderId="7" xfId="182" applyNumberFormat="1" applyFont="1" applyFill="1" applyBorder="1" applyProtection="1">
      <protection locked="0"/>
    </xf>
    <xf numFmtId="4" fontId="166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69" fillId="45" borderId="208" xfId="88" applyNumberFormat="1" applyFont="1" applyFill="1" applyBorder="1" applyProtection="1">
      <protection locked="0"/>
    </xf>
    <xf numFmtId="0" fontId="112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69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69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7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2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4" fillId="48" borderId="0" xfId="49" applyFont="1" applyFill="1" applyBorder="1" applyAlignment="1" applyProtection="1">
      <protection locked="0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166" fillId="50" borderId="6" xfId="609" applyFont="1" applyFill="1" applyBorder="1" applyAlignment="1">
      <alignment horizontal="center" vertical="center" wrapText="1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175" fontId="175" fillId="47" borderId="22" xfId="0" applyNumberFormat="1" applyFont="1" applyFill="1" applyBorder="1" applyAlignment="1" applyProtection="1">
      <alignment vertical="justify" wrapText="1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89" fontId="87" fillId="55" borderId="78" xfId="0" applyNumberFormat="1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10" fontId="112" fillId="45" borderId="0" xfId="182" applyNumberFormat="1" applyFont="1" applyFill="1" applyBorder="1" applyAlignment="1" applyProtection="1"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6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2" fillId="50" borderId="0" xfId="609" applyFont="1" applyFill="1" applyBorder="1" applyAlignment="1">
      <alignment horizontal="left" vertical="top" wrapText="1"/>
    </xf>
    <xf numFmtId="0" fontId="112" fillId="50" borderId="7" xfId="609" applyFont="1" applyFill="1" applyBorder="1" applyAlignment="1">
      <alignment horizontal="right" vertical="top" wrapText="1"/>
    </xf>
    <xf numFmtId="0" fontId="64" fillId="50" borderId="6" xfId="609" applyFont="1" applyFill="1" applyBorder="1" applyAlignment="1">
      <alignment horizontal="center" vertical="center" wrapText="1"/>
    </xf>
    <xf numFmtId="4" fontId="166" fillId="50" borderId="6" xfId="1981" applyNumberFormat="1" applyFont="1" applyFill="1" applyBorder="1" applyAlignment="1">
      <alignment vertical="center"/>
    </xf>
    <xf numFmtId="206" fontId="166" fillId="50" borderId="6" xfId="1924" applyNumberFormat="1" applyFont="1" applyFill="1" applyBorder="1" applyAlignment="1">
      <alignment vertical="center"/>
    </xf>
    <xf numFmtId="0" fontId="166" fillId="50" borderId="0" xfId="609" applyFont="1" applyFill="1" applyAlignment="1">
      <alignment horizontal="center" vertical="center" wrapText="1"/>
    </xf>
    <xf numFmtId="4" fontId="166" fillId="50" borderId="0" xfId="1981" applyNumberFormat="1" applyFont="1" applyFill="1" applyAlignment="1">
      <alignment vertical="center" wrapText="1"/>
    </xf>
    <xf numFmtId="44" fontId="166" fillId="50" borderId="0" xfId="551" applyFont="1" applyFill="1" applyAlignment="1">
      <alignment vertical="center" wrapText="1"/>
    </xf>
    <xf numFmtId="0" fontId="72" fillId="95" borderId="64" xfId="0" applyFont="1" applyFill="1" applyBorder="1" applyAlignment="1" applyProtection="1">
      <alignment wrapText="1"/>
      <protection locked="0"/>
    </xf>
    <xf numFmtId="0" fontId="93" fillId="57" borderId="148" xfId="81" applyNumberFormat="1" applyFont="1" applyFill="1" applyBorder="1" applyAlignment="1">
      <alignment horizontal="left" wrapText="1"/>
    </xf>
    <xf numFmtId="166" fontId="95" fillId="57" borderId="208" xfId="182" applyNumberFormat="1" applyFont="1" applyFill="1" applyBorder="1" applyAlignment="1" applyProtection="1">
      <alignment horizontal="right"/>
      <protection locked="0"/>
    </xf>
    <xf numFmtId="166" fontId="178" fillId="55" borderId="150" xfId="172" applyFont="1" applyFill="1" applyBorder="1" applyAlignment="1" applyProtection="1">
      <alignment horizontal="center"/>
      <protection locked="0"/>
    </xf>
    <xf numFmtId="0" fontId="5" fillId="50" borderId="0" xfId="609" applyFont="1" applyFill="1" applyBorder="1" applyAlignment="1">
      <alignment horizontal="left" vertical="top" wrapText="1"/>
    </xf>
    <xf numFmtId="0" fontId="72" fillId="97" borderId="26" xfId="0" applyFont="1" applyFill="1" applyBorder="1" applyAlignment="1" applyProtection="1">
      <alignment wrapText="1"/>
      <protection locked="0"/>
    </xf>
    <xf numFmtId="167" fontId="0" fillId="0" borderId="0" xfId="0" applyNumberFormat="1" applyProtection="1">
      <protection locked="0"/>
    </xf>
    <xf numFmtId="0" fontId="166" fillId="50" borderId="6" xfId="609" applyFont="1" applyFill="1" applyBorder="1" applyAlignment="1">
      <alignment horizontal="justify" vertical="center" wrapText="1" shrinkToFit="1"/>
    </xf>
    <xf numFmtId="207" fontId="72" fillId="55" borderId="150" xfId="172" applyNumberFormat="1" applyFont="1" applyFill="1" applyBorder="1" applyAlignment="1">
      <alignment horizontal="center"/>
    </xf>
    <xf numFmtId="167" fontId="104" fillId="55" borderId="93" xfId="49" quotePrefix="1" applyFont="1" applyFill="1" applyBorder="1" applyAlignment="1" applyProtection="1">
      <alignment horizontal="center" wrapText="1"/>
    </xf>
    <xf numFmtId="171" fontId="104" fillId="55" borderId="93" xfId="172" quotePrefix="1" applyNumberFormat="1" applyFont="1" applyFill="1" applyBorder="1" applyAlignment="1" applyProtection="1">
      <alignment horizontal="center" wrapText="1"/>
    </xf>
    <xf numFmtId="4" fontId="64" fillId="50" borderId="0" xfId="1981" applyNumberFormat="1" applyFont="1" applyFill="1" applyAlignment="1">
      <alignment vertical="center" wrapText="1"/>
    </xf>
    <xf numFmtId="0" fontId="64" fillId="50" borderId="0" xfId="609" applyFont="1" applyFill="1" applyAlignment="1">
      <alignment horizontal="center" vertic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44" fontId="166" fillId="50" borderId="6" xfId="551" applyFont="1" applyFill="1" applyBorder="1" applyAlignment="1">
      <alignment vertical="center" wrapText="1"/>
    </xf>
    <xf numFmtId="0" fontId="5" fillId="50" borderId="240" xfId="609" applyFont="1" applyFill="1" applyBorder="1" applyAlignment="1">
      <alignment horizontal="left" vertical="top"/>
    </xf>
    <xf numFmtId="0" fontId="64" fillId="50" borderId="235" xfId="609" applyFont="1" applyFill="1" applyBorder="1" applyAlignment="1">
      <alignment horizontal="center" vertical="center" wrapText="1"/>
    </xf>
    <xf numFmtId="0" fontId="64" fillId="50" borderId="19" xfId="609" applyFont="1" applyFill="1" applyBorder="1" applyAlignment="1">
      <alignment horizontal="center" vertical="center" wrapText="1"/>
    </xf>
    <xf numFmtId="0" fontId="166" fillId="50" borderId="19" xfId="609" applyFont="1" applyFill="1" applyBorder="1" applyAlignment="1">
      <alignment horizontal="justify" vertical="center" wrapText="1" shrinkToFit="1"/>
    </xf>
    <xf numFmtId="44" fontId="64" fillId="50" borderId="234" xfId="551" applyFont="1" applyFill="1" applyBorder="1" applyAlignment="1">
      <alignment vertical="center" wrapText="1"/>
    </xf>
    <xf numFmtId="0" fontId="3" fillId="0" borderId="0" xfId="0" applyFont="1" applyProtection="1">
      <protection locked="0"/>
    </xf>
    <xf numFmtId="0" fontId="171" fillId="50" borderId="241" xfId="609" applyFont="1" applyFill="1" applyBorder="1" applyAlignment="1">
      <alignment horizontal="center" vertical="center" wrapText="1"/>
    </xf>
    <xf numFmtId="0" fontId="171" fillId="50" borderId="241" xfId="609" applyFont="1" applyFill="1" applyBorder="1" applyAlignment="1">
      <alignment horizontal="center" vertical="center"/>
    </xf>
    <xf numFmtId="0" fontId="172" fillId="50" borderId="241" xfId="609" applyFont="1" applyFill="1" applyBorder="1" applyAlignment="1">
      <alignment horizontal="center" vertical="center"/>
    </xf>
    <xf numFmtId="44" fontId="166" fillId="50" borderId="0" xfId="609" applyNumberFormat="1" applyFont="1" applyFill="1" applyAlignment="1">
      <alignment vertical="center" wrapText="1"/>
    </xf>
    <xf numFmtId="10" fontId="166" fillId="50" borderId="0" xfId="609" applyNumberFormat="1" applyFont="1" applyFill="1" applyAlignment="1">
      <alignment vertical="center" wrapText="1"/>
    </xf>
    <xf numFmtId="4" fontId="166" fillId="50" borderId="0" xfId="609" applyNumberFormat="1" applyFont="1" applyFill="1" applyAlignment="1">
      <alignment vertical="center" wrapText="1"/>
    </xf>
    <xf numFmtId="0" fontId="2" fillId="0" borderId="0" xfId="0" applyFont="1" applyProtection="1">
      <protection locked="0"/>
    </xf>
    <xf numFmtId="1" fontId="72" fillId="99" borderId="26" xfId="0" applyNumberFormat="1" applyFont="1" applyFill="1" applyBorder="1" applyAlignment="1" applyProtection="1">
      <alignment horizontal="center"/>
      <protection locked="0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6" fillId="49" borderId="98" xfId="70" applyNumberFormat="1" applyFont="1" applyFill="1" applyBorder="1" applyAlignment="1">
      <alignment horizontal="center" vertical="center" wrapText="1"/>
    </xf>
    <xf numFmtId="0" fontId="106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7" fillId="49" borderId="111" xfId="70" applyNumberFormat="1" applyFont="1" applyFill="1" applyBorder="1" applyAlignment="1">
      <alignment horizontal="center" vertical="center" wrapText="1"/>
    </xf>
    <xf numFmtId="0" fontId="107" fillId="49" borderId="113" xfId="70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107" fillId="49" borderId="112" xfId="70" applyNumberFormat="1" applyFont="1" applyFill="1" applyBorder="1" applyAlignment="1">
      <alignment horizontal="center" vertical="center" wrapText="1"/>
    </xf>
    <xf numFmtId="0" fontId="107" fillId="49" borderId="0" xfId="70" applyNumberFormat="1" applyFont="1" applyFill="1" applyBorder="1" applyAlignment="1">
      <alignment horizontal="center" vertic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64" fillId="50" borderId="16" xfId="609" applyFont="1" applyFill="1" applyBorder="1" applyAlignment="1">
      <alignment horizontal="left" vertical="center" wrapText="1"/>
    </xf>
    <xf numFmtId="0" fontId="64" fillId="50" borderId="17" xfId="609" applyFont="1" applyFill="1" applyBorder="1" applyAlignment="1">
      <alignment horizontal="left" vertical="center" wrapText="1"/>
    </xf>
    <xf numFmtId="0" fontId="64" fillId="50" borderId="18" xfId="609" applyFont="1" applyFill="1" applyBorder="1" applyAlignment="1">
      <alignment horizontal="left" vertical="center" wrapText="1"/>
    </xf>
    <xf numFmtId="0" fontId="166" fillId="50" borderId="0" xfId="609" applyFont="1" applyFill="1" applyAlignment="1">
      <alignment horizontal="left" vertical="center" wrapText="1"/>
    </xf>
    <xf numFmtId="0" fontId="172" fillId="50" borderId="240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3" fillId="50" borderId="233" xfId="609" applyFont="1" applyFill="1" applyBorder="1" applyAlignment="1">
      <alignment horizontal="center" wrapText="1"/>
    </xf>
    <xf numFmtId="0" fontId="173" fillId="50" borderId="0" xfId="609" applyFont="1" applyFill="1" applyBorder="1" applyAlignment="1">
      <alignment horizontal="center" wrapText="1"/>
    </xf>
    <xf numFmtId="0" fontId="173" fillId="50" borderId="7" xfId="609" applyFont="1" applyFill="1" applyBorder="1" applyAlignment="1">
      <alignment horizont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0" fontId="5" fillId="50" borderId="233" xfId="609" applyFont="1" applyFill="1" applyBorder="1" applyAlignment="1">
      <alignment horizontal="center" vertical="center" wrapText="1"/>
    </xf>
    <xf numFmtId="0" fontId="5" fillId="50" borderId="0" xfId="609" applyFont="1" applyFill="1" applyBorder="1" applyAlignment="1">
      <alignment horizontal="center" vertical="center" wrapText="1"/>
    </xf>
    <xf numFmtId="0" fontId="5" fillId="50" borderId="7" xfId="609" applyFont="1" applyFill="1" applyBorder="1" applyAlignment="1">
      <alignment horizontal="center" vertical="center" wrapText="1"/>
    </xf>
    <xf numFmtId="0" fontId="112" fillId="50" borderId="238" xfId="609" applyFont="1" applyFill="1" applyBorder="1" applyAlignment="1">
      <alignment horizontal="justify" vertical="top" wrapText="1"/>
    </xf>
    <xf numFmtId="0" fontId="0" fillId="50" borderId="238" xfId="0" applyFill="1" applyBorder="1" applyAlignment="1">
      <alignment horizontal="justify"/>
      <protection locked="0"/>
    </xf>
    <xf numFmtId="0" fontId="5" fillId="98" borderId="132" xfId="609" applyFont="1" applyFill="1" applyBorder="1" applyAlignment="1">
      <alignment horizontal="center" vertical="top"/>
    </xf>
    <xf numFmtId="0" fontId="5" fillId="98" borderId="124" xfId="609" applyFont="1" applyFill="1" applyBorder="1" applyAlignment="1">
      <alignment horizontal="center" vertical="top"/>
    </xf>
    <xf numFmtId="0" fontId="5" fillId="98" borderId="239" xfId="609" applyFont="1" applyFill="1" applyBorder="1" applyAlignment="1">
      <alignment horizontal="center" vertical="top"/>
    </xf>
    <xf numFmtId="0" fontId="64" fillId="50" borderId="19" xfId="609" applyFont="1" applyFill="1" applyBorder="1" applyAlignment="1">
      <alignment horizontal="right" vertical="center" wrapText="1"/>
    </xf>
    <xf numFmtId="0" fontId="5" fillId="50" borderId="238" xfId="609" applyFont="1" applyFill="1" applyBorder="1" applyAlignment="1">
      <alignment horizontal="center" vertical="center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5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175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175" fillId="47" borderId="84" xfId="0" applyNumberFormat="1" applyFont="1" applyFill="1" applyBorder="1" applyAlignment="1" applyProtection="1">
      <alignment horizontal="left" vertical="justify" wrapText="1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0" fontId="157" fillId="45" borderId="183" xfId="182" applyFont="1" applyFill="1" applyBorder="1" applyAlignment="1" applyProtection="1">
      <alignment horizontal="left" vertical="center"/>
      <protection locked="0"/>
    </xf>
    <xf numFmtId="0" fontId="157" fillId="45" borderId="184" xfId="182" applyFont="1" applyFill="1" applyBorder="1" applyAlignment="1" applyProtection="1">
      <alignment horizontal="left" vertical="center"/>
      <protection locked="0"/>
    </xf>
    <xf numFmtId="0" fontId="157" fillId="45" borderId="0" xfId="182" applyFont="1" applyFill="1" applyBorder="1" applyAlignment="1" applyProtection="1">
      <alignment horizontal="left" vertical="center"/>
      <protection locked="0"/>
    </xf>
    <xf numFmtId="0" fontId="157" fillId="45" borderId="186" xfId="182" applyFont="1" applyFill="1" applyBorder="1" applyAlignment="1" applyProtection="1">
      <alignment horizontal="left" vertical="center"/>
      <protection locked="0"/>
    </xf>
    <xf numFmtId="0" fontId="157" fillId="45" borderId="187" xfId="182" applyFont="1" applyFill="1" applyBorder="1" applyAlignment="1" applyProtection="1">
      <alignment horizontal="left" vertical="center"/>
      <protection locked="0"/>
    </xf>
    <xf numFmtId="0" fontId="157" fillId="45" borderId="188" xfId="182" applyFont="1" applyFill="1" applyBorder="1" applyAlignment="1" applyProtection="1">
      <alignment horizontal="left" vertical="center"/>
      <protection locked="0"/>
    </xf>
    <xf numFmtId="0" fontId="159" fillId="57" borderId="190" xfId="182" applyFont="1" applyFill="1" applyBorder="1" applyAlignment="1" applyProtection="1">
      <alignment horizontal="left" shrinkToFit="1"/>
      <protection locked="0"/>
    </xf>
    <xf numFmtId="0" fontId="159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77" fillId="57" borderId="190" xfId="182" applyFont="1" applyFill="1" applyBorder="1" applyAlignment="1" applyProtection="1">
      <alignment horizontal="left" vertical="center" wrapText="1" shrinkToFit="1"/>
      <protection locked="0"/>
    </xf>
    <xf numFmtId="0" fontId="177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3955678</xdr:colOff>
      <xdr:row>0</xdr:row>
      <xdr:rowOff>168649</xdr:rowOff>
    </xdr:from>
    <xdr:to>
      <xdr:col>3</xdr:col>
      <xdr:colOff>351306</xdr:colOff>
      <xdr:row>1</xdr:row>
      <xdr:rowOff>82924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678" y="168649"/>
          <a:ext cx="1046069" cy="81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83439</xdr:colOff>
      <xdr:row>1</xdr:row>
      <xdr:rowOff>381</xdr:rowOff>
    </xdr:from>
    <xdr:to>
      <xdr:col>1</xdr:col>
      <xdr:colOff>520446</xdr:colOff>
      <xdr:row>3</xdr:row>
      <xdr:rowOff>151638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" y="124206"/>
          <a:ext cx="532257" cy="53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o/Desktop/Pasta%20de%20Trabalho%20-%20Jari/Silvicultura%20e%20Viveiro/Planilha%20de%20Custos/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&#225;rios\ebegalli\Desktop\PROJETOS%202013\GEDOP\Negocia&#231;&#227;o%20Manut.%20JS\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%20Custos/Colheita%20e%20Abastecimento/01%20Planejamento/01%20Programa&#231;&#227;o/ADMINISTRADOR/PROJETOS/Gest&#227;o%20Empresarial/CITROVITA/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arla\Documents\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ARI%20-%20ABS/JARI/Transporte/Observa&#231;&#245;es/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EG\DEPEG_O\GER_R$_04\balan&#231;o_societ&#225;rio_men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workbookViewId="0">
      <selection activeCell="I24" sqref="I24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674" t="s">
        <v>32</v>
      </c>
      <c r="B1" s="675"/>
      <c r="C1" s="675"/>
      <c r="D1" s="675"/>
      <c r="E1" s="675"/>
      <c r="F1" s="675"/>
    </row>
    <row r="2" spans="1:6" s="13" customFormat="1" ht="9" customHeight="1" thickBot="1">
      <c r="A2" s="676"/>
      <c r="B2" s="676"/>
      <c r="C2" s="676"/>
      <c r="D2" s="676"/>
      <c r="E2" s="676"/>
      <c r="F2" s="676"/>
    </row>
    <row r="3" spans="1:6">
      <c r="A3" s="677" t="s">
        <v>1</v>
      </c>
      <c r="B3" s="678" t="s">
        <v>2</v>
      </c>
      <c r="C3" s="678"/>
      <c r="D3" s="678"/>
      <c r="E3" s="190" t="s">
        <v>3</v>
      </c>
      <c r="F3" s="189" t="s">
        <v>45</v>
      </c>
    </row>
    <row r="4" spans="1:6">
      <c r="A4" s="671" t="s">
        <v>52</v>
      </c>
      <c r="B4" s="671"/>
      <c r="C4" s="671"/>
      <c r="D4" s="671"/>
      <c r="E4" s="671"/>
      <c r="F4" s="671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679"/>
      <c r="C15" s="680"/>
      <c r="D15" s="680"/>
      <c r="E15" s="680" t="s">
        <v>7</v>
      </c>
      <c r="F15" s="98">
        <f>SUM(F5:F14)</f>
        <v>0.35960000000000003</v>
      </c>
    </row>
    <row r="16" spans="1:6">
      <c r="A16" s="671" t="s">
        <v>53</v>
      </c>
      <c r="B16" s="671"/>
      <c r="C16" s="671"/>
      <c r="D16" s="671"/>
      <c r="E16" s="671"/>
      <c r="F16" s="671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681" t="s">
        <v>54</v>
      </c>
      <c r="B28" s="681"/>
      <c r="C28" s="681"/>
      <c r="D28" s="681"/>
      <c r="E28" s="681"/>
      <c r="F28" s="681"/>
    </row>
    <row r="29" spans="1:8">
      <c r="A29" s="80"/>
      <c r="B29" s="682"/>
      <c r="C29" s="683"/>
      <c r="D29" s="683"/>
      <c r="E29" s="683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682"/>
      <c r="C33" s="683"/>
      <c r="D33" s="683"/>
      <c r="E33" s="683" t="s">
        <v>7</v>
      </c>
      <c r="F33" s="99">
        <f>SUM(F30:F32)</f>
        <v>0.1133</v>
      </c>
    </row>
    <row r="34" spans="1:16">
      <c r="A34" s="671" t="s">
        <v>55</v>
      </c>
      <c r="B34" s="671"/>
      <c r="C34" s="671"/>
      <c r="D34" s="671"/>
      <c r="E34" s="671"/>
      <c r="F34" s="671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672"/>
      <c r="C38" s="673"/>
      <c r="D38" s="673"/>
      <c r="E38" s="673" t="s">
        <v>7</v>
      </c>
      <c r="F38" s="99">
        <f>SUM(F35:F37)</f>
        <v>0.10775377777777778</v>
      </c>
    </row>
    <row r="39" spans="1:16" ht="16.5" thickBot="1">
      <c r="A39" s="80"/>
      <c r="B39" s="672" t="s">
        <v>13</v>
      </c>
      <c r="C39" s="673"/>
      <c r="D39" s="673"/>
      <c r="E39" s="673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195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workbookViewId="0">
      <selection activeCell="L8" sqref="L8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674" t="s">
        <v>32</v>
      </c>
      <c r="B1" s="675"/>
      <c r="C1" s="675"/>
      <c r="D1" s="675"/>
      <c r="E1" s="675"/>
      <c r="F1" s="675"/>
      <c r="G1" s="675"/>
    </row>
    <row r="2" spans="1:7" s="13" customFormat="1" ht="9" customHeight="1" thickBot="1">
      <c r="A2" s="676"/>
      <c r="B2" s="676"/>
      <c r="C2" s="676"/>
      <c r="D2" s="676"/>
      <c r="E2" s="676"/>
      <c r="F2" s="676"/>
      <c r="G2" s="676"/>
    </row>
    <row r="3" spans="1:7" s="74" customFormat="1">
      <c r="A3" s="677" t="s">
        <v>1</v>
      </c>
      <c r="B3" s="678" t="s">
        <v>2</v>
      </c>
      <c r="C3" s="678"/>
      <c r="D3" s="678"/>
      <c r="E3" s="190" t="s">
        <v>3</v>
      </c>
      <c r="F3" s="189"/>
      <c r="G3" s="189" t="s">
        <v>45</v>
      </c>
    </row>
    <row r="4" spans="1:7" s="74" customFormat="1">
      <c r="A4" s="671" t="s">
        <v>52</v>
      </c>
      <c r="B4" s="671"/>
      <c r="C4" s="671"/>
      <c r="D4" s="671"/>
      <c r="E4" s="671"/>
      <c r="F4" s="671"/>
      <c r="G4" s="671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679"/>
      <c r="C15" s="680"/>
      <c r="D15" s="680"/>
      <c r="E15" s="680" t="s">
        <v>7</v>
      </c>
      <c r="F15" s="98"/>
      <c r="G15" s="98">
        <f>SUM(G5:G14)</f>
        <v>0.36800000000000005</v>
      </c>
    </row>
    <row r="16" spans="1:7" s="74" customFormat="1" ht="15.75" customHeight="1">
      <c r="A16" s="671" t="s">
        <v>53</v>
      </c>
      <c r="B16" s="671"/>
      <c r="C16" s="671"/>
      <c r="D16" s="671"/>
      <c r="E16" s="671"/>
      <c r="F16" s="671"/>
      <c r="G16" s="671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681" t="s">
        <v>54</v>
      </c>
      <c r="B28" s="681"/>
      <c r="C28" s="681"/>
      <c r="D28" s="681"/>
      <c r="E28" s="681"/>
      <c r="F28" s="681"/>
      <c r="G28" s="681"/>
    </row>
    <row r="29" spans="1:9" s="74" customFormat="1">
      <c r="A29" s="80"/>
      <c r="B29" s="682"/>
      <c r="C29" s="683"/>
      <c r="D29" s="683"/>
      <c r="E29" s="683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682"/>
      <c r="C33" s="683"/>
      <c r="D33" s="683"/>
      <c r="E33" s="683" t="s">
        <v>7</v>
      </c>
      <c r="F33" s="99"/>
      <c r="G33" s="99">
        <f>SUM(G30:G32)</f>
        <v>0.114</v>
      </c>
    </row>
    <row r="34" spans="1:7" s="74" customFormat="1" ht="16.5" customHeight="1">
      <c r="A34" s="671" t="s">
        <v>55</v>
      </c>
      <c r="B34" s="671"/>
      <c r="C34" s="671"/>
      <c r="D34" s="671"/>
      <c r="E34" s="671"/>
      <c r="F34" s="671"/>
      <c r="G34" s="671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672"/>
      <c r="C38" s="673"/>
      <c r="D38" s="673"/>
      <c r="E38" s="673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672" t="s">
        <v>13</v>
      </c>
      <c r="C39" s="673"/>
      <c r="D39" s="673"/>
      <c r="E39" s="673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194</v>
      </c>
      <c r="F40" s="188">
        <v>1.5</v>
      </c>
      <c r="G40" s="137"/>
    </row>
  </sheetData>
  <mergeCells count="12">
    <mergeCell ref="A1:G1"/>
    <mergeCell ref="A2:G2"/>
    <mergeCell ref="A3:D3"/>
    <mergeCell ref="A4:G4"/>
    <mergeCell ref="B15:E15"/>
    <mergeCell ref="B38:E38"/>
    <mergeCell ref="B39:E39"/>
    <mergeCell ref="A16:G16"/>
    <mergeCell ref="A28:G28"/>
    <mergeCell ref="B29:E29"/>
    <mergeCell ref="B33:E33"/>
    <mergeCell ref="A34:G34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130" zoomScaleNormal="85" zoomScaleSheetLayoutView="130" workbookViewId="0">
      <pane xSplit="3" ySplit="2" topLeftCell="D3" activePane="bottomRight" state="frozen"/>
      <selection activeCell="B84" sqref="B84"/>
      <selection pane="topRight" activeCell="B84" sqref="B84"/>
      <selection pane="bottomLeft" activeCell="B84" sqref="B84"/>
      <selection pane="bottomRight" activeCell="B29" sqref="B29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19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686" t="s">
        <v>240</v>
      </c>
      <c r="B1" s="686" t="s">
        <v>118</v>
      </c>
      <c r="C1" s="684" t="s">
        <v>119</v>
      </c>
      <c r="D1" s="684" t="s">
        <v>120</v>
      </c>
      <c r="E1" s="684" t="s">
        <v>241</v>
      </c>
      <c r="F1" s="684" t="s">
        <v>123</v>
      </c>
      <c r="G1" s="684" t="s">
        <v>121</v>
      </c>
      <c r="H1" s="684" t="s">
        <v>122</v>
      </c>
      <c r="I1" s="159"/>
      <c r="J1" s="691" t="s">
        <v>242</v>
      </c>
      <c r="K1" s="692"/>
      <c r="L1" s="692"/>
      <c r="M1" s="692"/>
      <c r="N1" s="691" t="s">
        <v>243</v>
      </c>
      <c r="O1" s="693"/>
      <c r="P1" s="689" t="s">
        <v>130</v>
      </c>
      <c r="Q1" s="684" t="s">
        <v>131</v>
      </c>
      <c r="R1" s="684" t="s">
        <v>132</v>
      </c>
      <c r="S1" s="689" t="s">
        <v>124</v>
      </c>
      <c r="T1" s="689" t="s">
        <v>125</v>
      </c>
      <c r="U1" s="320"/>
    </row>
    <row r="2" spans="1:21" s="153" customFormat="1" ht="39" customHeight="1">
      <c r="A2" s="687"/>
      <c r="B2" s="687"/>
      <c r="C2" s="685"/>
      <c r="D2" s="685"/>
      <c r="E2" s="685"/>
      <c r="F2" s="685"/>
      <c r="G2" s="688"/>
      <c r="H2" s="685"/>
      <c r="I2" s="160" t="s">
        <v>244</v>
      </c>
      <c r="J2" s="321" t="s">
        <v>126</v>
      </c>
      <c r="K2" s="321" t="s">
        <v>127</v>
      </c>
      <c r="L2" s="321" t="s">
        <v>245</v>
      </c>
      <c r="M2" s="321" t="s">
        <v>128</v>
      </c>
      <c r="N2" s="321" t="s">
        <v>246</v>
      </c>
      <c r="O2" s="321" t="s">
        <v>129</v>
      </c>
      <c r="P2" s="690"/>
      <c r="Q2" s="688"/>
      <c r="R2" s="688"/>
      <c r="S2" s="690"/>
      <c r="T2" s="690"/>
      <c r="U2" s="320"/>
    </row>
    <row r="3" spans="1:21">
      <c r="A3" s="155" t="s">
        <v>247</v>
      </c>
      <c r="B3" s="566" t="s">
        <v>409</v>
      </c>
      <c r="C3" s="649">
        <v>312000</v>
      </c>
      <c r="D3" s="322"/>
      <c r="E3" s="650">
        <v>13305.6</v>
      </c>
      <c r="F3" s="324">
        <v>20</v>
      </c>
      <c r="G3" s="324">
        <v>95</v>
      </c>
      <c r="H3" s="324">
        <v>95</v>
      </c>
      <c r="I3" s="325">
        <f>' Banco de Dados'!$C$73*'Banco Dados Máquinas'!G3%*'Banco Dados Máquinas'!H3%</f>
        <v>154.07479999999998</v>
      </c>
      <c r="J3" s="326">
        <v>10</v>
      </c>
      <c r="K3" s="326">
        <v>10</v>
      </c>
      <c r="L3" s="327">
        <v>800</v>
      </c>
      <c r="M3" s="328">
        <v>50</v>
      </c>
      <c r="N3" s="328">
        <f>150/3/' Banco de Dados'!$C$67</f>
        <v>6.25</v>
      </c>
      <c r="O3" s="329">
        <v>0.2</v>
      </c>
      <c r="P3" s="154">
        <f>'1.01'!$F$43</f>
        <v>14684.334999999999</v>
      </c>
      <c r="Q3" s="154">
        <f>'1.01'!$G$43</f>
        <v>92.447336942835562</v>
      </c>
      <c r="R3" s="154">
        <f>Q3*' Banco de Dados'!$C$67</f>
        <v>739.5786955426845</v>
      </c>
      <c r="S3" s="330">
        <f>'1.01'!$F$63</f>
        <v>19823.336843242072</v>
      </c>
      <c r="T3" s="330">
        <f>'1.01'!$G$65</f>
        <v>112.63259570023905</v>
      </c>
    </row>
    <row r="4" spans="1:21">
      <c r="A4" s="155" t="s">
        <v>348</v>
      </c>
      <c r="B4" s="566" t="s">
        <v>85</v>
      </c>
      <c r="C4" s="649">
        <v>23500</v>
      </c>
      <c r="D4" s="322"/>
      <c r="E4" s="650">
        <v>6652.8</v>
      </c>
      <c r="F4" s="324">
        <v>40</v>
      </c>
      <c r="G4" s="324">
        <v>100</v>
      </c>
      <c r="H4" s="324">
        <v>100</v>
      </c>
      <c r="I4" s="325">
        <f>' Banco de Dados'!$C$73*'Banco Dados Máquinas'!G4%*'Banco Dados Máquinas'!H4%</f>
        <v>170.72</v>
      </c>
      <c r="J4" s="326">
        <v>4</v>
      </c>
      <c r="K4" s="326">
        <v>4</v>
      </c>
      <c r="L4" s="327">
        <v>250</v>
      </c>
      <c r="M4" s="328">
        <v>10</v>
      </c>
      <c r="N4" s="328">
        <f>200/10/' Banco de Dados'!$C$67</f>
        <v>2.5</v>
      </c>
      <c r="O4" s="329">
        <v>0.05</v>
      </c>
      <c r="P4" s="154">
        <f>'1.02'!$F$43</f>
        <v>3005.8217777777777</v>
      </c>
      <c r="Q4" s="154">
        <f>'1.02'!$G$43</f>
        <v>17.078532828282828</v>
      </c>
      <c r="R4" s="154">
        <f>Q4*' Banco de Dados'!$C$67</f>
        <v>136.62826262626263</v>
      </c>
      <c r="S4" s="330">
        <f>'1.02'!$F$63</f>
        <v>4057.7538983986415</v>
      </c>
      <c r="T4" s="330">
        <f>'1.02'!$G$65</f>
        <v>23.05541987726501</v>
      </c>
    </row>
    <row r="5" spans="1:21">
      <c r="A5" s="155" t="s">
        <v>382</v>
      </c>
      <c r="B5" s="566" t="s">
        <v>383</v>
      </c>
      <c r="C5" s="649">
        <v>28000</v>
      </c>
      <c r="D5" s="322"/>
      <c r="E5" s="650">
        <v>6652.8</v>
      </c>
      <c r="F5" s="324">
        <v>40</v>
      </c>
      <c r="G5" s="324">
        <v>100</v>
      </c>
      <c r="H5" s="324">
        <v>100</v>
      </c>
      <c r="I5" s="325">
        <f>' Banco de Dados'!$C$73*'Banco Dados Máquinas'!G5%*'Banco Dados Máquinas'!H5%</f>
        <v>170.72</v>
      </c>
      <c r="J5" s="326">
        <v>4</v>
      </c>
      <c r="K5" s="326">
        <v>4</v>
      </c>
      <c r="L5" s="327">
        <v>250</v>
      </c>
      <c r="M5" s="328">
        <v>10</v>
      </c>
      <c r="N5" s="328">
        <f>200/10/' Banco de Dados'!$C$67</f>
        <v>2.5</v>
      </c>
      <c r="O5" s="329">
        <v>0.05</v>
      </c>
      <c r="P5" s="154">
        <f>'1.02.1'!$F$43</f>
        <v>3238.2027301587309</v>
      </c>
      <c r="Q5" s="154">
        <f>'1.02.1'!$G$43</f>
        <v>18.398879148629153</v>
      </c>
      <c r="R5" s="154">
        <f>Q5*' Banco de Dados'!$C$67</f>
        <v>147.19103318903322</v>
      </c>
      <c r="S5" s="330">
        <f>'1.02.1'!$F$63</f>
        <v>4371.4600277535646</v>
      </c>
      <c r="T5" s="330">
        <f>'1.02.1'!$G$65</f>
        <v>24.837841066781618</v>
      </c>
    </row>
    <row r="6" spans="1:21">
      <c r="A6" s="155" t="s">
        <v>349</v>
      </c>
      <c r="B6" s="566" t="s">
        <v>117</v>
      </c>
      <c r="C6" s="649">
        <v>454000</v>
      </c>
      <c r="D6" s="322"/>
      <c r="E6" s="650">
        <v>13305.6</v>
      </c>
      <c r="F6" s="324">
        <v>20</v>
      </c>
      <c r="G6" s="324">
        <v>95</v>
      </c>
      <c r="H6" s="324">
        <v>95</v>
      </c>
      <c r="I6" s="325">
        <f>' Banco de Dados'!$C$73*'Banco Dados Máquinas'!G6%*'Banco Dados Máquinas'!H6%</f>
        <v>154.07479999999998</v>
      </c>
      <c r="J6" s="326">
        <v>10</v>
      </c>
      <c r="K6" s="326">
        <v>10</v>
      </c>
      <c r="L6" s="327">
        <v>800</v>
      </c>
      <c r="M6" s="328">
        <v>50</v>
      </c>
      <c r="N6" s="328">
        <f>150/3/' Banco de Dados'!$C$67</f>
        <v>6.25</v>
      </c>
      <c r="O6" s="329">
        <v>0.2</v>
      </c>
      <c r="P6" s="154">
        <f>'1.03'!$F$43</f>
        <v>19529.897169312168</v>
      </c>
      <c r="Q6" s="154">
        <f>'1.03'!$G$43</f>
        <v>122.95326850486128</v>
      </c>
      <c r="R6" s="154">
        <f>Q6*' Banco de Dados'!$C$67</f>
        <v>983.62614803889028</v>
      </c>
      <c r="S6" s="330">
        <f>'1.03'!$F$63</f>
        <v>26364.675697003298</v>
      </c>
      <c r="T6" s="330">
        <f>'1.03'!$G$65</f>
        <v>149.79929373297327</v>
      </c>
    </row>
    <row r="7" spans="1:21">
      <c r="A7" s="155" t="s">
        <v>350</v>
      </c>
      <c r="B7" s="566" t="s">
        <v>111</v>
      </c>
      <c r="C7" s="649">
        <v>135000</v>
      </c>
      <c r="D7" s="322"/>
      <c r="E7" s="650">
        <v>13305.6</v>
      </c>
      <c r="F7" s="324">
        <v>20</v>
      </c>
      <c r="G7" s="324">
        <v>95</v>
      </c>
      <c r="H7" s="324">
        <v>95</v>
      </c>
      <c r="I7" s="325">
        <f>' Banco de Dados'!$C$73*'Banco Dados Máquinas'!G7%*'Banco Dados Máquinas'!H7%</f>
        <v>154.07479999999998</v>
      </c>
      <c r="J7" s="326">
        <v>6</v>
      </c>
      <c r="K7" s="326">
        <v>10</v>
      </c>
      <c r="L7" s="327">
        <v>800</v>
      </c>
      <c r="M7" s="328">
        <v>50</v>
      </c>
      <c r="N7" s="328">
        <f>150/3/' Banco de Dados'!$C$67</f>
        <v>6.25</v>
      </c>
      <c r="O7" s="329">
        <v>0.2</v>
      </c>
      <c r="P7" s="154">
        <f>'1.04'!$F$43</f>
        <v>8701.7457142857129</v>
      </c>
      <c r="Q7" s="154">
        <f>'1.04'!$G$43</f>
        <v>54.783088103032696</v>
      </c>
      <c r="R7" s="154">
        <f>Q7*' Banco de Dados'!$C$67</f>
        <v>438.26470482426157</v>
      </c>
      <c r="S7" s="330">
        <f>'1.04'!$F$63</f>
        <v>11747.051290952148</v>
      </c>
      <c r="T7" s="330">
        <f>'1.04'!$G$65</f>
        <v>66.744609607682648</v>
      </c>
    </row>
    <row r="8" spans="1:21">
      <c r="A8" s="155" t="s">
        <v>419</v>
      </c>
      <c r="B8" s="566" t="s">
        <v>410</v>
      </c>
      <c r="C8" s="649">
        <v>110000</v>
      </c>
      <c r="D8" s="322"/>
      <c r="E8" s="650">
        <v>13305.6</v>
      </c>
      <c r="F8" s="324">
        <v>20</v>
      </c>
      <c r="G8" s="324">
        <v>95</v>
      </c>
      <c r="H8" s="324">
        <v>95</v>
      </c>
      <c r="I8" s="325">
        <f>' Banco de Dados'!$C$73*'Banco Dados Máquinas'!G8%*'Banco Dados Máquinas'!H8%</f>
        <v>154.07479999999998</v>
      </c>
      <c r="J8" s="326">
        <v>10</v>
      </c>
      <c r="K8" s="326">
        <v>10</v>
      </c>
      <c r="L8" s="327">
        <v>800</v>
      </c>
      <c r="M8" s="328">
        <v>50</v>
      </c>
      <c r="N8" s="328">
        <f>150/3/' Banco de Dados'!$C$67</f>
        <v>6.25</v>
      </c>
      <c r="O8" s="329">
        <v>0.2</v>
      </c>
      <c r="P8" s="154">
        <f>'1.04.1'!$F$43</f>
        <v>7791.3521957671946</v>
      </c>
      <c r="Q8" s="154">
        <f>'1.04.1'!$G$43</f>
        <v>49.051575143334141</v>
      </c>
      <c r="R8" s="154">
        <f>Q8*' Banco de Dados'!$C$67</f>
        <v>392.41260114667313</v>
      </c>
      <c r="S8" s="330">
        <f>'1.04.1'!$F$63</f>
        <v>10518.051994933843</v>
      </c>
      <c r="T8" s="330">
        <f>'1.04'!$G$65</f>
        <v>66.744609607682648</v>
      </c>
    </row>
    <row r="9" spans="1:21">
      <c r="A9" s="155" t="s">
        <v>248</v>
      </c>
      <c r="B9" s="566" t="s">
        <v>86</v>
      </c>
      <c r="C9" s="649">
        <v>150000</v>
      </c>
      <c r="D9" s="322"/>
      <c r="E9" s="650">
        <v>12000</v>
      </c>
      <c r="F9" s="324">
        <v>20</v>
      </c>
      <c r="G9" s="324">
        <v>85</v>
      </c>
      <c r="H9" s="324">
        <v>85</v>
      </c>
      <c r="I9" s="325">
        <f>' Banco de Dados'!$C$73*'Banco Dados Máquinas'!G9%*'Banco Dados Máquinas'!H9%</f>
        <v>123.34519999999999</v>
      </c>
      <c r="J9" s="326">
        <v>4</v>
      </c>
      <c r="K9" s="326">
        <v>4</v>
      </c>
      <c r="L9" s="327">
        <v>2500</v>
      </c>
      <c r="M9" s="328">
        <v>50</v>
      </c>
      <c r="N9" s="328">
        <v>7</v>
      </c>
      <c r="O9" s="329">
        <v>0.15</v>
      </c>
      <c r="P9" s="154">
        <f>'1.05'!$F$43</f>
        <v>8349.9654333333328</v>
      </c>
      <c r="Q9" s="154">
        <f>'1.05'!$G$43</f>
        <v>65.665031718569779</v>
      </c>
      <c r="R9" s="154">
        <f>Q9*' Banco de Dados'!$C$67</f>
        <v>525.32025374855823</v>
      </c>
      <c r="S9" s="330">
        <f>'1.05'!$F$63</f>
        <v>11272.160258833268</v>
      </c>
      <c r="T9" s="330">
        <f>'1.05'!$G$65</f>
        <v>64.046365107007205</v>
      </c>
    </row>
    <row r="10" spans="1:21">
      <c r="A10" s="155" t="s">
        <v>249</v>
      </c>
      <c r="B10" s="566" t="s">
        <v>109</v>
      </c>
      <c r="C10" s="649">
        <v>175000</v>
      </c>
      <c r="D10" s="322"/>
      <c r="E10" s="650">
        <v>13305.6</v>
      </c>
      <c r="F10" s="324">
        <v>20</v>
      </c>
      <c r="G10" s="324">
        <v>95</v>
      </c>
      <c r="H10" s="324">
        <v>95</v>
      </c>
      <c r="I10" s="325">
        <f>' Banco de Dados'!$C$73*'Banco Dados Máquinas'!G10%*'Banco Dados Máquinas'!H10%</f>
        <v>154.07479999999998</v>
      </c>
      <c r="J10" s="326">
        <v>6</v>
      </c>
      <c r="K10" s="326">
        <v>6</v>
      </c>
      <c r="L10" s="327">
        <v>800</v>
      </c>
      <c r="M10" s="328">
        <v>50</v>
      </c>
      <c r="N10" s="328">
        <f>150/3/' Banco de Dados'!$C$67</f>
        <v>6.25</v>
      </c>
      <c r="O10" s="329">
        <v>0.2</v>
      </c>
      <c r="P10" s="154">
        <f>'1.06'!$F$43</f>
        <v>9800.0261375661357</v>
      </c>
      <c r="Q10" s="154">
        <f>'1.06'!$G$43</f>
        <v>61.697470017414609</v>
      </c>
      <c r="R10" s="154">
        <f>Q10*' Banco de Dados'!$C$67</f>
        <v>493.57976013931687</v>
      </c>
      <c r="S10" s="330">
        <f>'1.06'!$F$63</f>
        <v>13229.691313740126</v>
      </c>
      <c r="T10" s="330">
        <f>'1.06'!$G$65</f>
        <v>75.168700646250713</v>
      </c>
    </row>
    <row r="11" spans="1:21" ht="38.25">
      <c r="A11" s="155" t="s">
        <v>250</v>
      </c>
      <c r="B11" s="645" t="s">
        <v>416</v>
      </c>
      <c r="C11" s="649">
        <v>320000</v>
      </c>
      <c r="D11" s="322"/>
      <c r="E11" s="650">
        <v>12000</v>
      </c>
      <c r="F11" s="324">
        <v>30</v>
      </c>
      <c r="G11" s="324">
        <v>95</v>
      </c>
      <c r="H11" s="324">
        <v>95</v>
      </c>
      <c r="I11" s="325">
        <f>' Banco de Dados'!$C$73*'Banco Dados Máquinas'!G11%*'Banco Dados Máquinas'!H11%</f>
        <v>154.07479999999998</v>
      </c>
      <c r="J11" s="326">
        <v>6</v>
      </c>
      <c r="K11" s="326">
        <v>12</v>
      </c>
      <c r="L11" s="327">
        <v>800</v>
      </c>
      <c r="M11" s="328">
        <v>50</v>
      </c>
      <c r="N11" s="328">
        <f>250/3/' Banco de Dados'!$C$67</f>
        <v>10.416666666666666</v>
      </c>
      <c r="O11" s="329">
        <v>0.2</v>
      </c>
      <c r="P11" s="154">
        <f>'1.07'!$F$43</f>
        <v>18013.867666666669</v>
      </c>
      <c r="Q11" s="154">
        <f>'1.07'!$G$43</f>
        <v>113.40888734995384</v>
      </c>
      <c r="R11" s="154">
        <f>Q11*' Banco de Dados'!$C$67</f>
        <v>907.27109879963075</v>
      </c>
      <c r="S11" s="330">
        <f>'1.07'!$F$63</f>
        <v>24318.089079683927</v>
      </c>
      <c r="T11" s="330">
        <f>'1.07'!$G$65</f>
        <v>138.17096068002232</v>
      </c>
    </row>
    <row r="12" spans="1:21">
      <c r="A12" s="155" t="s">
        <v>251</v>
      </c>
      <c r="B12" s="566" t="s">
        <v>112</v>
      </c>
      <c r="C12" s="649">
        <v>393000</v>
      </c>
      <c r="D12" s="322"/>
      <c r="E12" s="650">
        <v>13500</v>
      </c>
      <c r="F12" s="324">
        <v>20</v>
      </c>
      <c r="G12" s="324">
        <v>85</v>
      </c>
      <c r="H12" s="324">
        <v>85</v>
      </c>
      <c r="I12" s="325">
        <f>' Banco de Dados'!$C$73*'Banco Dados Máquinas'!G12%*'Banco Dados Máquinas'!H12%</f>
        <v>123.34519999999999</v>
      </c>
      <c r="J12" s="326">
        <v>2</v>
      </c>
      <c r="K12" s="326">
        <v>2</v>
      </c>
      <c r="L12" s="327">
        <v>14500</v>
      </c>
      <c r="M12" s="328">
        <v>15</v>
      </c>
      <c r="N12" s="328">
        <v>16</v>
      </c>
      <c r="O12" s="329">
        <v>0.2</v>
      </c>
      <c r="P12" s="154">
        <f>'1.08'!$F$43</f>
        <v>19143.326103703705</v>
      </c>
      <c r="Q12" s="154">
        <f>'1.08'!$G$43</f>
        <v>150.54518798131255</v>
      </c>
      <c r="R12" s="154">
        <f>Q12*' Banco de Dados'!$C$67</f>
        <v>1204.3615038505004</v>
      </c>
      <c r="S12" s="330">
        <f>'1.08'!$F$63</f>
        <v>25842.818326723504</v>
      </c>
      <c r="T12" s="330">
        <f>'1.08'!$G$65</f>
        <v>146.83419503820173</v>
      </c>
    </row>
    <row r="13" spans="1:21">
      <c r="A13" s="155" t="s">
        <v>252</v>
      </c>
      <c r="B13" s="566" t="s">
        <v>87</v>
      </c>
      <c r="C13" s="649">
        <v>95000</v>
      </c>
      <c r="D13" s="322"/>
      <c r="E13" s="650">
        <v>13500</v>
      </c>
      <c r="F13" s="324">
        <v>30</v>
      </c>
      <c r="G13" s="324">
        <v>95</v>
      </c>
      <c r="H13" s="324">
        <v>95</v>
      </c>
      <c r="I13" s="325">
        <f>' Banco de Dados'!$C$73*'Banco Dados Máquinas'!G13%*'Banco Dados Máquinas'!H13%</f>
        <v>154.07479999999998</v>
      </c>
      <c r="J13" s="326">
        <v>6</v>
      </c>
      <c r="K13" s="326">
        <v>12</v>
      </c>
      <c r="L13" s="327">
        <v>800</v>
      </c>
      <c r="M13" s="328">
        <v>50</v>
      </c>
      <c r="N13" s="328">
        <f>150/2.5/' Banco de Dados'!$C$67</f>
        <v>7.5</v>
      </c>
      <c r="O13" s="329">
        <v>0.2</v>
      </c>
      <c r="P13" s="154">
        <f>'1.09'!$F$43</f>
        <v>8024.8991851851852</v>
      </c>
      <c r="Q13" s="154">
        <f>'1.09'!$G$43</f>
        <v>50.521903709299828</v>
      </c>
      <c r="R13" s="154">
        <f>Q13*' Banco de Dados'!$C$67</f>
        <v>404.17522967439862</v>
      </c>
      <c r="S13" s="330">
        <f>'1.09'!$F$63</f>
        <v>10833.332233361931</v>
      </c>
      <c r="T13" s="330">
        <f>'1.09'!$G$65</f>
        <v>61.553024053192793</v>
      </c>
    </row>
    <row r="14" spans="1:21">
      <c r="A14" s="155" t="s">
        <v>253</v>
      </c>
      <c r="B14" s="566" t="s">
        <v>429</v>
      </c>
      <c r="C14" s="649">
        <v>2200</v>
      </c>
      <c r="D14" s="322"/>
      <c r="E14" s="650">
        <v>6652.8</v>
      </c>
      <c r="F14" s="324">
        <v>20</v>
      </c>
      <c r="G14" s="324">
        <v>85</v>
      </c>
      <c r="H14" s="324">
        <v>85</v>
      </c>
      <c r="I14" s="325">
        <f>' Banco de Dados'!$C$73*'Banco Dados Máquinas'!G14%*'Banco Dados Máquinas'!H14%</f>
        <v>123.34519999999999</v>
      </c>
      <c r="J14" s="326">
        <v>0</v>
      </c>
      <c r="K14" s="326">
        <v>0</v>
      </c>
      <c r="L14" s="327">
        <v>0</v>
      </c>
      <c r="M14" s="328">
        <v>200</v>
      </c>
      <c r="N14" s="328">
        <v>1</v>
      </c>
      <c r="O14" s="329">
        <v>0.2</v>
      </c>
      <c r="P14" s="154">
        <f>'1.10'!$F$43</f>
        <v>767.58277595767197</v>
      </c>
      <c r="Q14" s="154">
        <f>'1.10'!$G$43</f>
        <v>6.0363540103623148</v>
      </c>
      <c r="R14" s="154">
        <f>Q14*' Banco de Dados'!$C$67</f>
        <v>48.290832082898518</v>
      </c>
      <c r="S14" s="330">
        <f>'1.10'!$F$63</f>
        <v>1036.2098060878989</v>
      </c>
      <c r="T14" s="330">
        <f>'1.10'!$G$65</f>
        <v>5.8875557164085164</v>
      </c>
    </row>
    <row r="15" spans="1:21">
      <c r="A15" s="155" t="s">
        <v>254</v>
      </c>
      <c r="B15" s="566" t="s">
        <v>380</v>
      </c>
      <c r="C15" s="649">
        <f>380000+90000+70000+(2*18000)</f>
        <v>576000</v>
      </c>
      <c r="D15" s="322"/>
      <c r="E15" s="650">
        <v>13305.6</v>
      </c>
      <c r="F15" s="324">
        <v>20</v>
      </c>
      <c r="G15" s="324">
        <v>95</v>
      </c>
      <c r="H15" s="324">
        <v>95</v>
      </c>
      <c r="I15" s="325">
        <f>' Banco de Dados'!$C$73*'Banco Dados Máquinas'!G15%*'Banco Dados Máquinas'!H15%</f>
        <v>154.07479999999998</v>
      </c>
      <c r="J15" s="326">
        <v>22</v>
      </c>
      <c r="K15" s="326">
        <v>11</v>
      </c>
      <c r="L15" s="327">
        <v>1800</v>
      </c>
      <c r="M15" s="328">
        <v>50</v>
      </c>
      <c r="N15" s="328">
        <f>450/1.7/' Banco de Dados'!$C$67</f>
        <v>33.088235294117645</v>
      </c>
      <c r="O15" s="329">
        <v>0.5</v>
      </c>
      <c r="P15" s="154">
        <f>'1.11'!$F$43</f>
        <v>43852.759628851541</v>
      </c>
      <c r="Q15" s="154">
        <f>'1.11'!$G$43</f>
        <v>276.08133737630033</v>
      </c>
      <c r="R15" s="154">
        <f>Q15*' Banco de Dados'!$C$67</f>
        <v>2208.6506990104026</v>
      </c>
      <c r="S15" s="330">
        <f>'1.11'!$F$63</f>
        <v>59199.686307105585</v>
      </c>
      <c r="T15" s="330">
        <f>'1.11'!$G$65</f>
        <v>336.36185401764538</v>
      </c>
    </row>
    <row r="16" spans="1:21">
      <c r="A16" s="155" t="s">
        <v>255</v>
      </c>
      <c r="B16" s="193" t="s">
        <v>372</v>
      </c>
      <c r="C16" s="649">
        <f>220000+35000</f>
        <v>255000</v>
      </c>
      <c r="D16" s="322"/>
      <c r="E16" s="650">
        <v>13305.6</v>
      </c>
      <c r="F16" s="324">
        <v>20</v>
      </c>
      <c r="G16" s="324">
        <v>85</v>
      </c>
      <c r="H16" s="324">
        <v>85</v>
      </c>
      <c r="I16" s="325">
        <f>' Banco de Dados'!$C$73*'Banco Dados Máquinas'!G16%*'Banco Dados Máquinas'!H16%</f>
        <v>123.34519999999999</v>
      </c>
      <c r="J16" s="326">
        <v>10</v>
      </c>
      <c r="K16" s="326">
        <v>10</v>
      </c>
      <c r="L16" s="327">
        <v>1800</v>
      </c>
      <c r="M16" s="328">
        <v>50</v>
      </c>
      <c r="N16" s="328">
        <f>150/2.3/' Banco de Dados'!$C$67</f>
        <v>8.1521739130434785</v>
      </c>
      <c r="O16" s="329">
        <v>0.5</v>
      </c>
      <c r="P16" s="154">
        <f>'1.12'!$F$43</f>
        <v>13134.163086611457</v>
      </c>
      <c r="Q16" s="154">
        <f>'1.12'!$G$43</f>
        <v>103.28847976259402</v>
      </c>
      <c r="R16" s="154">
        <f>Q16*' Banco de Dados'!$C$67</f>
        <v>826.30783810075218</v>
      </c>
      <c r="S16" s="330">
        <f>'1.12'!$F$63</f>
        <v>17730.65916978705</v>
      </c>
      <c r="T16" s="330">
        <f>'1.12'!$G$65</f>
        <v>100.74238164651733</v>
      </c>
    </row>
    <row r="17" spans="1:20">
      <c r="A17" s="155" t="s">
        <v>256</v>
      </c>
      <c r="B17" s="193" t="s">
        <v>430</v>
      </c>
      <c r="C17" s="649">
        <v>147000</v>
      </c>
      <c r="D17" s="322"/>
      <c r="E17" s="650">
        <v>13305.6</v>
      </c>
      <c r="F17" s="324">
        <v>20</v>
      </c>
      <c r="G17" s="324">
        <v>85</v>
      </c>
      <c r="H17" s="324">
        <v>85</v>
      </c>
      <c r="I17" s="325">
        <f>' Banco de Dados'!$C$73*'Banco Dados Máquinas'!G17%*'Banco Dados Máquinas'!H17%</f>
        <v>123.34519999999999</v>
      </c>
      <c r="J17" s="326">
        <v>6</v>
      </c>
      <c r="K17" s="326">
        <v>6</v>
      </c>
      <c r="L17" s="327">
        <v>1800</v>
      </c>
      <c r="M17" s="328">
        <v>50</v>
      </c>
      <c r="N17" s="328">
        <f>150/3/' Banco de Dados'!$C$67</f>
        <v>6.25</v>
      </c>
      <c r="O17" s="329">
        <v>0.5</v>
      </c>
      <c r="P17" s="154">
        <f>'1.13'!$F$43</f>
        <v>8473.1278769841283</v>
      </c>
      <c r="Q17" s="154">
        <f>'1.13'!$G$43</f>
        <v>66.633594502863531</v>
      </c>
      <c r="R17" s="154">
        <f>Q17*' Banco de Dados'!$C$67</f>
        <v>533.06875602290825</v>
      </c>
      <c r="S17" s="330">
        <f>'1.13'!$F$63</f>
        <v>11438.425234872464</v>
      </c>
      <c r="T17" s="330">
        <f>'1.13'!$G$65</f>
        <v>64.991052470866279</v>
      </c>
    </row>
    <row r="18" spans="1:20">
      <c r="A18" s="155" t="s">
        <v>257</v>
      </c>
      <c r="B18" s="193" t="s">
        <v>379</v>
      </c>
      <c r="C18" s="649">
        <v>147000</v>
      </c>
      <c r="D18" s="322"/>
      <c r="E18" s="650">
        <v>13305.6</v>
      </c>
      <c r="F18" s="324">
        <v>20</v>
      </c>
      <c r="G18" s="324">
        <v>85</v>
      </c>
      <c r="H18" s="324">
        <v>85</v>
      </c>
      <c r="I18" s="325">
        <f>' Banco de Dados'!$C$73*'Banco Dados Máquinas'!G18%*'Banco Dados Máquinas'!H18%</f>
        <v>123.34519999999999</v>
      </c>
      <c r="J18" s="326"/>
      <c r="K18" s="326"/>
      <c r="L18" s="327">
        <v>1800</v>
      </c>
      <c r="M18" s="328">
        <v>50</v>
      </c>
      <c r="N18" s="328">
        <f>450/2/' Banco de Dados'!$C$67</f>
        <v>28.125</v>
      </c>
      <c r="O18" s="329">
        <v>0.5</v>
      </c>
      <c r="P18" s="154">
        <f>'1.14'!$F$43</f>
        <v>25063.234993055561</v>
      </c>
      <c r="Q18" s="154">
        <f>'1.14'!$G$43</f>
        <v>197.09999208127996</v>
      </c>
      <c r="R18" s="154">
        <f>Q18*' Banco de Dados'!$C$67</f>
        <v>1576.7999366502397</v>
      </c>
      <c r="S18" s="330">
        <f>'1.14'!$F$63</f>
        <v>33834.487543948861</v>
      </c>
      <c r="T18" s="330">
        <f>'1.14'!$G$65</f>
        <v>192.24140649970943</v>
      </c>
    </row>
    <row r="19" spans="1:20" ht="38.25">
      <c r="A19" s="155" t="s">
        <v>258</v>
      </c>
      <c r="B19" s="604" t="s">
        <v>415</v>
      </c>
      <c r="C19" s="649">
        <v>147000</v>
      </c>
      <c r="D19" s="322"/>
      <c r="E19" s="650">
        <v>13305.6</v>
      </c>
      <c r="F19" s="324">
        <v>20</v>
      </c>
      <c r="G19" s="324">
        <v>85</v>
      </c>
      <c r="H19" s="324">
        <v>85</v>
      </c>
      <c r="I19" s="325">
        <f>' Banco de Dados'!$C$73*'Banco Dados Máquinas'!G19%*'Banco Dados Máquinas'!H19%</f>
        <v>123.34519999999999</v>
      </c>
      <c r="J19" s="326">
        <v>6</v>
      </c>
      <c r="K19" s="326">
        <v>6</v>
      </c>
      <c r="L19" s="327">
        <v>1350</v>
      </c>
      <c r="M19" s="328">
        <v>50</v>
      </c>
      <c r="N19" s="328">
        <f>210/6/' Banco de Dados'!$C$67</f>
        <v>4.375</v>
      </c>
      <c r="O19" s="329">
        <v>0.5</v>
      </c>
      <c r="P19" s="154">
        <f>'1.15'!$F$43</f>
        <v>7231.8026091269849</v>
      </c>
      <c r="Q19" s="154">
        <f>'1.15'!$G$43</f>
        <v>56.871678272467634</v>
      </c>
      <c r="R19" s="154">
        <f>Q19*' Banco de Dados'!$C$67</f>
        <v>454.97342617974107</v>
      </c>
      <c r="S19" s="330">
        <f>'1.15'!$F$63</f>
        <v>9762.6796926494189</v>
      </c>
      <c r="T19" s="330">
        <f>'1.15'!$G$65</f>
        <v>55.469770980962608</v>
      </c>
    </row>
    <row r="20" spans="1:20">
      <c r="A20" s="155" t="s">
        <v>373</v>
      </c>
      <c r="B20" s="193" t="s">
        <v>425</v>
      </c>
      <c r="C20" s="649">
        <f>155344+35000</f>
        <v>190344</v>
      </c>
      <c r="D20" s="322"/>
      <c r="E20" s="650">
        <v>13305.6</v>
      </c>
      <c r="F20" s="324">
        <v>20</v>
      </c>
      <c r="G20" s="324">
        <v>85</v>
      </c>
      <c r="H20" s="324">
        <v>85</v>
      </c>
      <c r="I20" s="325">
        <f>' Banco de Dados'!$C$73*'Banco Dados Máquinas'!G20%*'Banco Dados Máquinas'!H20%</f>
        <v>123.34519999999999</v>
      </c>
      <c r="J20" s="326">
        <v>6</v>
      </c>
      <c r="K20" s="326">
        <v>6</v>
      </c>
      <c r="L20" s="327">
        <v>1800</v>
      </c>
      <c r="M20" s="328">
        <v>50</v>
      </c>
      <c r="N20" s="328">
        <f>150/2.3/' Banco de Dados'!$C$67</f>
        <v>8.1521739130434785</v>
      </c>
      <c r="O20" s="329">
        <v>0.5</v>
      </c>
      <c r="P20" s="154">
        <f>'1.16'!$F$43</f>
        <v>10785.145467563838</v>
      </c>
      <c r="Q20" s="154">
        <f>'1.16'!$G$43</f>
        <v>84.815551018904031</v>
      </c>
      <c r="R20" s="154">
        <f>Q20*' Banco de Dados'!$C$67</f>
        <v>678.52440815123225</v>
      </c>
      <c r="S20" s="330">
        <f>'1.16'!$F$63</f>
        <v>14559.567832447536</v>
      </c>
      <c r="T20" s="330">
        <f>'1.16'!$G$65</f>
        <v>82.724817229815542</v>
      </c>
    </row>
    <row r="21" spans="1:20">
      <c r="A21" s="155" t="s">
        <v>374</v>
      </c>
      <c r="B21" s="193" t="s">
        <v>426</v>
      </c>
      <c r="C21" s="649">
        <v>3500</v>
      </c>
      <c r="D21" s="322"/>
      <c r="E21" s="650">
        <f>252*8*4</f>
        <v>8064</v>
      </c>
      <c r="F21" s="324">
        <v>20</v>
      </c>
      <c r="G21" s="324">
        <v>85</v>
      </c>
      <c r="H21" s="324">
        <v>85</v>
      </c>
      <c r="I21" s="325">
        <f>' Banco de Dados'!$C$73*'Banco Dados Máquinas'!G21%*'Banco Dados Máquinas'!H21%</f>
        <v>123.34519999999999</v>
      </c>
      <c r="J21" s="326">
        <v>0</v>
      </c>
      <c r="K21" s="326">
        <v>0</v>
      </c>
      <c r="L21" s="327">
        <v>0</v>
      </c>
      <c r="M21" s="328">
        <v>0</v>
      </c>
      <c r="N21" s="328">
        <v>0</v>
      </c>
      <c r="O21" s="329">
        <v>0.5</v>
      </c>
      <c r="P21" s="154">
        <f>'1.17'!$F$43</f>
        <v>122.67708333333333</v>
      </c>
      <c r="Q21" s="154">
        <f>'1.17'!$G$43</f>
        <v>0.96474585823634262</v>
      </c>
      <c r="R21" s="154">
        <f>Q21*' Banco de Dados'!$C$67</f>
        <v>7.717966865890741</v>
      </c>
      <c r="S21" s="330">
        <f>'1.17'!$F$63</f>
        <v>165.60975664632718</v>
      </c>
      <c r="T21" s="330">
        <f>'1.17'!$G$65</f>
        <v>0.94096452639958628</v>
      </c>
    </row>
    <row r="22" spans="1:20">
      <c r="A22" s="155" t="s">
        <v>375</v>
      </c>
      <c r="B22" s="193"/>
      <c r="C22" s="322"/>
      <c r="D22" s="322"/>
      <c r="E22" s="323"/>
      <c r="F22" s="324"/>
      <c r="G22" s="324"/>
      <c r="H22" s="324"/>
      <c r="I22" s="325">
        <f>' Banco de Dados'!$C$73*'Banco Dados Máquinas'!G22%*'Banco Dados Máquinas'!H22%</f>
        <v>0</v>
      </c>
      <c r="J22" s="326"/>
      <c r="K22" s="326"/>
      <c r="L22" s="327"/>
      <c r="M22" s="328"/>
      <c r="N22" s="328"/>
      <c r="O22" s="329"/>
      <c r="P22" s="154"/>
      <c r="Q22" s="154"/>
      <c r="R22" s="154"/>
      <c r="S22" s="330"/>
      <c r="T22" s="330"/>
    </row>
    <row r="23" spans="1:20">
      <c r="A23" s="155" t="s">
        <v>376</v>
      </c>
      <c r="B23" s="193"/>
      <c r="C23" s="322"/>
      <c r="D23" s="322"/>
      <c r="E23" s="323"/>
      <c r="F23" s="324"/>
      <c r="G23" s="324"/>
      <c r="H23" s="324"/>
      <c r="I23" s="325">
        <f>' Banco de Dados'!$C$73*'Banco Dados Máquinas'!G23%*'Banco Dados Máquinas'!H23%</f>
        <v>0</v>
      </c>
      <c r="J23" s="326"/>
      <c r="K23" s="326"/>
      <c r="L23" s="327"/>
      <c r="M23" s="328"/>
      <c r="N23" s="328"/>
      <c r="O23" s="329"/>
      <c r="P23" s="154"/>
      <c r="Q23" s="154"/>
      <c r="R23" s="154"/>
      <c r="S23" s="330"/>
      <c r="T23" s="330"/>
    </row>
    <row r="24" spans="1:20">
      <c r="A24" s="155" t="s">
        <v>377</v>
      </c>
      <c r="B24" s="193"/>
      <c r="C24" s="322"/>
      <c r="D24" s="322"/>
      <c r="E24" s="323"/>
      <c r="F24" s="324"/>
      <c r="G24" s="324"/>
      <c r="H24" s="324"/>
      <c r="I24" s="325">
        <f>' Banco de Dados'!$C$73*'Banco Dados Máquinas'!G24%*'Banco Dados Máquinas'!H24%</f>
        <v>0</v>
      </c>
      <c r="J24" s="326"/>
      <c r="K24" s="326"/>
      <c r="L24" s="327"/>
      <c r="M24" s="328"/>
      <c r="N24" s="328"/>
      <c r="O24" s="329"/>
      <c r="P24" s="154"/>
      <c r="Q24" s="154"/>
      <c r="R24" s="154"/>
      <c r="S24" s="330"/>
      <c r="T24" s="330"/>
    </row>
    <row r="25" spans="1:20">
      <c r="A25" s="155" t="s">
        <v>378</v>
      </c>
      <c r="B25" s="193"/>
      <c r="C25" s="322"/>
      <c r="D25" s="322"/>
      <c r="E25" s="323"/>
      <c r="F25" s="324"/>
      <c r="G25" s="324"/>
      <c r="H25" s="324"/>
      <c r="I25" s="325">
        <f>' Banco de Dados'!$C$73*'Banco Dados Máquinas'!G25%*'Banco Dados Máquinas'!H25%</f>
        <v>0</v>
      </c>
      <c r="J25" s="326"/>
      <c r="K25" s="326"/>
      <c r="L25" s="327"/>
      <c r="M25" s="328"/>
      <c r="N25" s="328"/>
      <c r="O25" s="329"/>
      <c r="P25" s="154"/>
      <c r="Q25" s="154"/>
      <c r="R25" s="154"/>
      <c r="S25" s="330"/>
      <c r="T25" s="330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R1:R2"/>
    <mergeCell ref="S1:S2"/>
    <mergeCell ref="T1:T2"/>
    <mergeCell ref="G1:G2"/>
    <mergeCell ref="H1:H2"/>
    <mergeCell ref="J1:M1"/>
    <mergeCell ref="N1:O1"/>
    <mergeCell ref="P1:P2"/>
    <mergeCell ref="Q1:Q2"/>
    <mergeCell ref="F1:F2"/>
    <mergeCell ref="A1:A2"/>
    <mergeCell ref="B1:B2"/>
    <mergeCell ref="C1:C2"/>
    <mergeCell ref="D1:D2"/>
    <mergeCell ref="E1:E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zoomScale="60" workbookViewId="0">
      <selection activeCell="E70" sqref="E70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696" t="s">
        <v>133</v>
      </c>
      <c r="D2" s="697"/>
      <c r="E2" s="168" t="s">
        <v>134</v>
      </c>
      <c r="F2" s="169">
        <v>41845</v>
      </c>
    </row>
    <row r="3" spans="2:8" ht="13.5" thickBot="1"/>
    <row r="4" spans="2:8">
      <c r="C4" s="694" t="s">
        <v>135</v>
      </c>
      <c r="D4" s="694" t="s">
        <v>21</v>
      </c>
      <c r="E4" s="694" t="s">
        <v>137</v>
      </c>
      <c r="F4" s="694" t="s">
        <v>196</v>
      </c>
    </row>
    <row r="5" spans="2:8" ht="13.5" thickBot="1">
      <c r="C5" s="695"/>
      <c r="D5" s="695"/>
      <c r="E5" s="695"/>
      <c r="F5" s="695"/>
    </row>
    <row r="6" spans="2:8" ht="15">
      <c r="B6" s="171"/>
      <c r="C6" s="601" t="s">
        <v>385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01" t="s">
        <v>407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01" t="s">
        <v>386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01" t="s">
        <v>387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01" t="s">
        <v>388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01" t="s">
        <v>389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01" t="s">
        <v>390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01" t="s">
        <v>408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01" t="s">
        <v>391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01" t="s">
        <v>392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01" t="s">
        <v>393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01" t="s">
        <v>421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01" t="s">
        <v>394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01" t="s">
        <v>395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01" t="s">
        <v>396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01" t="s">
        <v>397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01" t="s">
        <v>398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01" t="s">
        <v>399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01" t="s">
        <v>401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01" t="s">
        <v>400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01" t="s">
        <v>402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01" t="s">
        <v>403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01" t="s">
        <v>404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01" t="s">
        <v>405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01" t="s">
        <v>406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09"/>
      <c r="H30" s="172"/>
    </row>
    <row r="31" spans="2:8" ht="15.75" thickBot="1">
      <c r="B31" s="171"/>
      <c r="C31" s="601" t="s">
        <v>420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694" t="s">
        <v>0</v>
      </c>
      <c r="D33" s="694" t="s">
        <v>136</v>
      </c>
      <c r="E33" s="694" t="s">
        <v>137</v>
      </c>
      <c r="F33" s="694" t="s">
        <v>21</v>
      </c>
      <c r="H33" s="172"/>
    </row>
    <row r="34" spans="3:8" ht="12.75" customHeight="1" thickBot="1">
      <c r="C34" s="695"/>
      <c r="D34" s="695"/>
      <c r="E34" s="695"/>
      <c r="F34" s="695"/>
      <c r="H34" s="172"/>
    </row>
    <row r="35" spans="3:8" ht="15">
      <c r="C35" s="203" t="s">
        <v>92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01" t="s">
        <v>414</v>
      </c>
      <c r="D36" s="602">
        <v>185</v>
      </c>
      <c r="E36" s="603">
        <v>12</v>
      </c>
      <c r="F36" s="216">
        <f t="shared" si="1"/>
        <v>15.416666666666666</v>
      </c>
      <c r="H36" s="172"/>
    </row>
    <row r="37" spans="3:8" ht="15">
      <c r="C37" s="207" t="s">
        <v>93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94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95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96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97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98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99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100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114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411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101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113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116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412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413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417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422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138</v>
      </c>
      <c r="D55" s="200" t="s">
        <v>21</v>
      </c>
      <c r="E55" s="200" t="s">
        <v>137</v>
      </c>
      <c r="F55" s="200" t="s">
        <v>202</v>
      </c>
      <c r="G55" s="202" t="s">
        <v>201</v>
      </c>
    </row>
    <row r="56" spans="3:7" ht="15">
      <c r="C56" s="203" t="s">
        <v>158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152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141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151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140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200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157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146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147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142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153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154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149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156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143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139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148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159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150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144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145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155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H105"/>
  <sheetViews>
    <sheetView showGridLines="0" view="pageBreakPreview" zoomScale="115" zoomScaleNormal="85" zoomScaleSheetLayoutView="115" workbookViewId="0">
      <selection activeCell="C78" sqref="C78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06" t="s">
        <v>160</v>
      </c>
      <c r="C2" s="707"/>
      <c r="D2" s="707"/>
      <c r="E2" s="707"/>
      <c r="F2" s="707"/>
      <c r="G2" s="707"/>
      <c r="H2" s="707"/>
    </row>
    <row r="3" spans="2:8" ht="9.75" customHeight="1" thickBot="1">
      <c r="C3" s="166"/>
      <c r="F3" s="174"/>
    </row>
    <row r="4" spans="2:8" ht="16.5" customHeight="1">
      <c r="B4" s="168" t="s">
        <v>161</v>
      </c>
      <c r="C4" s="239">
        <f>C68</f>
        <v>22</v>
      </c>
      <c r="D4" s="273"/>
      <c r="E4" s="273"/>
      <c r="F4" s="273"/>
      <c r="G4" s="173" t="s">
        <v>134</v>
      </c>
      <c r="H4" s="274" t="s">
        <v>226</v>
      </c>
    </row>
    <row r="5" spans="2:8" ht="15" customHeight="1" thickBot="1">
      <c r="B5" s="275"/>
      <c r="C5" s="175"/>
      <c r="D5" s="700" t="s">
        <v>162</v>
      </c>
      <c r="E5" s="701"/>
      <c r="F5" s="701"/>
      <c r="G5" s="700" t="s">
        <v>229</v>
      </c>
      <c r="H5" s="708"/>
    </row>
    <row r="6" spans="2:8" ht="12.75" customHeight="1">
      <c r="B6" s="694" t="s">
        <v>163</v>
      </c>
      <c r="C6" s="702" t="s">
        <v>19</v>
      </c>
      <c r="D6" s="702" t="s">
        <v>164</v>
      </c>
      <c r="E6" s="702" t="s">
        <v>165</v>
      </c>
      <c r="F6" s="702" t="s">
        <v>166</v>
      </c>
      <c r="G6" s="158" t="s">
        <v>83</v>
      </c>
      <c r="H6" s="158" t="s">
        <v>84</v>
      </c>
    </row>
    <row r="7" spans="2:8" ht="13.5" customHeight="1" thickBot="1">
      <c r="B7" s="695"/>
      <c r="C7" s="703"/>
      <c r="D7" s="703"/>
      <c r="E7" s="703"/>
      <c r="F7" s="703"/>
      <c r="G7" s="133">
        <v>0.4</v>
      </c>
      <c r="H7" s="134" t="s">
        <v>446</v>
      </c>
    </row>
    <row r="8" spans="2:8" ht="13.5" thickBot="1">
      <c r="B8" s="176" t="s">
        <v>167</v>
      </c>
      <c r="C8" s="177"/>
      <c r="D8" s="177"/>
      <c r="E8" s="177"/>
      <c r="F8" s="177"/>
      <c r="G8" s="177"/>
      <c r="H8" s="177"/>
    </row>
    <row r="9" spans="2:8" ht="15.75">
      <c r="B9" s="226" t="s">
        <v>217</v>
      </c>
      <c r="C9" s="227"/>
      <c r="D9" s="228">
        <v>1538.29</v>
      </c>
      <c r="E9" s="229">
        <f t="shared" ref="E9:E29" si="0">D9*1.5*1.21</f>
        <v>2791.9963499999999</v>
      </c>
      <c r="F9" s="240">
        <f t="shared" ref="F9:F29" si="1">D9*2*1.2067*1.21</f>
        <v>4492.1359940599996</v>
      </c>
      <c r="G9" s="246"/>
      <c r="H9" s="246"/>
    </row>
    <row r="10" spans="2:8" ht="15.75">
      <c r="B10" s="230" t="s">
        <v>220</v>
      </c>
      <c r="C10" s="231"/>
      <c r="D10" s="232">
        <v>1211.01</v>
      </c>
      <c r="E10" s="233">
        <f t="shared" si="0"/>
        <v>2197.9831499999996</v>
      </c>
      <c r="F10" s="241">
        <f t="shared" si="1"/>
        <v>3536.4083561399998</v>
      </c>
      <c r="G10" s="250"/>
      <c r="H10" s="250"/>
    </row>
    <row r="11" spans="2:8" ht="15.75">
      <c r="B11" s="230" t="s">
        <v>223</v>
      </c>
      <c r="C11" s="231"/>
      <c r="D11" s="232">
        <v>758.67</v>
      </c>
      <c r="E11" s="233">
        <f t="shared" si="0"/>
        <v>1376.9860499999998</v>
      </c>
      <c r="F11" s="241">
        <f t="shared" si="1"/>
        <v>2215.4787553800002</v>
      </c>
      <c r="G11" s="250"/>
      <c r="H11" s="250"/>
    </row>
    <row r="12" spans="2:8" ht="15.75">
      <c r="B12" s="230" t="s">
        <v>445</v>
      </c>
      <c r="C12" s="231"/>
      <c r="D12" s="232">
        <v>877.06</v>
      </c>
      <c r="E12" s="233">
        <f>D12*1.5*1.21</f>
        <v>1591.8638999999998</v>
      </c>
      <c r="F12" s="241">
        <f>D12*2*1.2067*1.21</f>
        <v>2561.2028908400002</v>
      </c>
      <c r="G12" s="250"/>
      <c r="H12" s="250"/>
    </row>
    <row r="13" spans="2:8" ht="15.75">
      <c r="B13" s="230" t="s">
        <v>218</v>
      </c>
      <c r="C13" s="231"/>
      <c r="D13" s="232">
        <v>1234.1300000000001</v>
      </c>
      <c r="E13" s="233">
        <f t="shared" si="0"/>
        <v>2239.9459500000003</v>
      </c>
      <c r="F13" s="241">
        <f t="shared" si="1"/>
        <v>3603.9237038200004</v>
      </c>
      <c r="G13" s="250"/>
      <c r="H13" s="250"/>
    </row>
    <row r="14" spans="2:8" ht="15.75">
      <c r="B14" s="230" t="s">
        <v>381</v>
      </c>
      <c r="C14" s="231"/>
      <c r="D14" s="232">
        <v>1055.71</v>
      </c>
      <c r="E14" s="233">
        <f>D14*1.5*1.21</f>
        <v>1916.11365</v>
      </c>
      <c r="F14" s="241">
        <f>D14*2*1.2067*1.21</f>
        <v>3082.89912194</v>
      </c>
      <c r="G14" s="250" t="s">
        <v>110</v>
      </c>
      <c r="H14" s="250"/>
    </row>
    <row r="15" spans="2:8" ht="15.75">
      <c r="B15" s="272" t="s">
        <v>82</v>
      </c>
      <c r="C15" s="231"/>
      <c r="D15" s="232">
        <v>1055.71</v>
      </c>
      <c r="E15" s="233">
        <f t="shared" si="0"/>
        <v>1916.11365</v>
      </c>
      <c r="F15" s="241">
        <f t="shared" si="1"/>
        <v>3082.89912194</v>
      </c>
      <c r="G15" s="250" t="s">
        <v>110</v>
      </c>
      <c r="H15" s="250"/>
    </row>
    <row r="16" spans="2:8" ht="15.75">
      <c r="B16" s="272" t="s">
        <v>81</v>
      </c>
      <c r="C16" s="231"/>
      <c r="D16" s="232">
        <v>1055.71</v>
      </c>
      <c r="E16" s="233">
        <f t="shared" si="0"/>
        <v>1916.11365</v>
      </c>
      <c r="F16" s="241">
        <f t="shared" si="1"/>
        <v>3082.89912194</v>
      </c>
      <c r="G16" s="250" t="s">
        <v>110</v>
      </c>
      <c r="H16" s="250"/>
    </row>
    <row r="17" spans="2:8" ht="15.75">
      <c r="B17" s="272" t="s">
        <v>79</v>
      </c>
      <c r="C17" s="231"/>
      <c r="D17" s="232">
        <v>1055.71</v>
      </c>
      <c r="E17" s="233">
        <f t="shared" si="0"/>
        <v>1916.11365</v>
      </c>
      <c r="F17" s="241">
        <f t="shared" si="1"/>
        <v>3082.89912194</v>
      </c>
      <c r="G17" s="250" t="s">
        <v>110</v>
      </c>
      <c r="H17" s="250"/>
    </row>
    <row r="18" spans="2:8" ht="15.75">
      <c r="B18" s="272" t="s">
        <v>80</v>
      </c>
      <c r="C18" s="231"/>
      <c r="D18" s="232">
        <v>1055.71</v>
      </c>
      <c r="E18" s="233">
        <f t="shared" si="0"/>
        <v>1916.11365</v>
      </c>
      <c r="F18" s="241">
        <f t="shared" si="1"/>
        <v>3082.89912194</v>
      </c>
      <c r="G18" s="250" t="s">
        <v>110</v>
      </c>
      <c r="H18" s="250"/>
    </row>
    <row r="19" spans="2:8" ht="15.75">
      <c r="B19" s="230" t="s">
        <v>219</v>
      </c>
      <c r="C19" s="231"/>
      <c r="D19" s="232">
        <v>877.06</v>
      </c>
      <c r="E19" s="233">
        <f t="shared" si="0"/>
        <v>1591.8638999999998</v>
      </c>
      <c r="F19" s="241">
        <f t="shared" si="1"/>
        <v>2561.2028908400002</v>
      </c>
      <c r="G19" s="250"/>
      <c r="H19" s="250"/>
    </row>
    <row r="20" spans="2:8" ht="15.75">
      <c r="B20" s="230" t="s">
        <v>221</v>
      </c>
      <c r="C20" s="231"/>
      <c r="D20" s="232">
        <v>1134.44</v>
      </c>
      <c r="E20" s="233">
        <f t="shared" si="0"/>
        <v>2059.0086000000001</v>
      </c>
      <c r="F20" s="241">
        <f t="shared" si="1"/>
        <v>3312.8075701600005</v>
      </c>
      <c r="G20" s="250"/>
      <c r="H20" s="643">
        <v>230</v>
      </c>
    </row>
    <row r="21" spans="2:8" ht="15.75">
      <c r="B21" s="230" t="s">
        <v>384</v>
      </c>
      <c r="C21" s="231"/>
      <c r="D21" s="232">
        <v>1027.69</v>
      </c>
      <c r="E21" s="233">
        <f t="shared" si="0"/>
        <v>1865.2573500000001</v>
      </c>
      <c r="F21" s="241">
        <f t="shared" si="1"/>
        <v>3001.0747256600002</v>
      </c>
      <c r="G21" s="250" t="s">
        <v>110</v>
      </c>
      <c r="H21" s="250"/>
    </row>
    <row r="22" spans="2:8" ht="15.75">
      <c r="B22" s="230" t="s">
        <v>213</v>
      </c>
      <c r="C22" s="231"/>
      <c r="D22" s="232">
        <v>887.06</v>
      </c>
      <c r="E22" s="233">
        <f t="shared" si="0"/>
        <v>1610.0138999999999</v>
      </c>
      <c r="F22" s="241">
        <f t="shared" si="1"/>
        <v>2590.4050308400001</v>
      </c>
      <c r="G22" s="250"/>
      <c r="H22" s="643">
        <v>50</v>
      </c>
    </row>
    <row r="23" spans="2:8" ht="15.75">
      <c r="B23" s="230" t="s">
        <v>214</v>
      </c>
      <c r="C23" s="231"/>
      <c r="D23" s="232">
        <v>887.06</v>
      </c>
      <c r="E23" s="233">
        <f t="shared" si="0"/>
        <v>1610.0138999999999</v>
      </c>
      <c r="F23" s="241">
        <f t="shared" si="1"/>
        <v>2590.4050308400001</v>
      </c>
      <c r="G23" s="250"/>
      <c r="H23" s="250"/>
    </row>
    <row r="24" spans="2:8" ht="15.75">
      <c r="B24" s="230" t="s">
        <v>212</v>
      </c>
      <c r="C24" s="234"/>
      <c r="D24" s="232">
        <v>887.06</v>
      </c>
      <c r="E24" s="233">
        <f t="shared" si="0"/>
        <v>1610.0138999999999</v>
      </c>
      <c r="F24" s="241">
        <f t="shared" si="1"/>
        <v>2590.4050308400001</v>
      </c>
      <c r="G24" s="250"/>
      <c r="H24" s="250"/>
    </row>
    <row r="25" spans="2:8" ht="15.75">
      <c r="B25" s="230" t="s">
        <v>225</v>
      </c>
      <c r="C25" s="231"/>
      <c r="D25" s="232">
        <v>822.73</v>
      </c>
      <c r="E25" s="233">
        <f t="shared" si="0"/>
        <v>1493.25495</v>
      </c>
      <c r="F25" s="241">
        <f t="shared" si="1"/>
        <v>2402.5476642200001</v>
      </c>
      <c r="G25" s="250"/>
      <c r="H25" s="250"/>
    </row>
    <row r="26" spans="2:8" ht="15.75">
      <c r="B26" s="230" t="s">
        <v>224</v>
      </c>
      <c r="C26" s="231"/>
      <c r="D26" s="232">
        <v>977.42</v>
      </c>
      <c r="E26" s="233">
        <f t="shared" si="0"/>
        <v>1774.0172999999998</v>
      </c>
      <c r="F26" s="241">
        <f t="shared" si="1"/>
        <v>2854.2755678799999</v>
      </c>
      <c r="G26" s="250"/>
      <c r="H26" s="250"/>
    </row>
    <row r="27" spans="2:8" ht="15.75">
      <c r="B27" s="272" t="s">
        <v>431</v>
      </c>
      <c r="C27" s="231"/>
      <c r="D27" s="232">
        <v>1307.1600000000001</v>
      </c>
      <c r="E27" s="233">
        <f t="shared" si="0"/>
        <v>2372.4954000000002</v>
      </c>
      <c r="F27" s="241">
        <f t="shared" si="1"/>
        <v>3817.1869322400003</v>
      </c>
      <c r="G27" s="250"/>
      <c r="H27" s="250"/>
    </row>
    <row r="28" spans="2:8" ht="60.75">
      <c r="B28" s="641" t="s">
        <v>432</v>
      </c>
      <c r="C28" s="231"/>
      <c r="D28" s="232">
        <v>1986.28</v>
      </c>
      <c r="E28" s="233">
        <f t="shared" si="0"/>
        <v>3605.0981999999999</v>
      </c>
      <c r="F28" s="241">
        <f t="shared" si="1"/>
        <v>5800.3626639200002</v>
      </c>
      <c r="G28" s="250"/>
      <c r="H28" s="250"/>
    </row>
    <row r="29" spans="2:8" ht="15.75">
      <c r="B29" s="272" t="s">
        <v>434</v>
      </c>
      <c r="C29" s="231"/>
      <c r="D29" s="232">
        <v>1986.28</v>
      </c>
      <c r="E29" s="233">
        <f t="shared" si="0"/>
        <v>3605.0981999999999</v>
      </c>
      <c r="F29" s="241">
        <f t="shared" si="1"/>
        <v>5800.3626639200002</v>
      </c>
      <c r="G29" s="250"/>
      <c r="H29" s="250"/>
    </row>
    <row r="30" spans="2:8" ht="15.75">
      <c r="B30" s="272" t="s">
        <v>435</v>
      </c>
      <c r="C30" s="231"/>
      <c r="D30" s="232">
        <v>1986.28</v>
      </c>
      <c r="E30" s="233">
        <f>D30*1.5*1.21</f>
        <v>3605.0981999999999</v>
      </c>
      <c r="F30" s="241">
        <f>D30*2*1.2067*1.21</f>
        <v>5800.3626639200002</v>
      </c>
      <c r="G30" s="250"/>
      <c r="H30" s="250"/>
    </row>
    <row r="31" spans="2:8" ht="15.75">
      <c r="B31" s="272" t="s">
        <v>436</v>
      </c>
      <c r="C31" s="231"/>
      <c r="D31" s="232">
        <v>1986.28</v>
      </c>
      <c r="E31" s="233">
        <f>D31*1.5*1.21</f>
        <v>3605.0981999999999</v>
      </c>
      <c r="F31" s="241">
        <f>D31*2*1.2067*1.21</f>
        <v>5800.3626639200002</v>
      </c>
      <c r="G31" s="250"/>
      <c r="H31" s="250"/>
    </row>
    <row r="32" spans="2:8" ht="15.75">
      <c r="B32" s="272" t="s">
        <v>437</v>
      </c>
      <c r="C32" s="231"/>
      <c r="D32" s="232">
        <v>1986.28</v>
      </c>
      <c r="E32" s="233">
        <f t="shared" ref="E32:E44" si="2">D32*1.5*1.21</f>
        <v>3605.0981999999999</v>
      </c>
      <c r="F32" s="241">
        <f t="shared" ref="F32:F44" si="3">D32*2*1.2067*1.21</f>
        <v>5800.3626639200002</v>
      </c>
      <c r="G32" s="250"/>
      <c r="H32" s="250"/>
    </row>
    <row r="33" spans="2:8" ht="15.75">
      <c r="B33" s="272" t="s">
        <v>438</v>
      </c>
      <c r="C33" s="231"/>
      <c r="D33" s="232">
        <v>1986.28</v>
      </c>
      <c r="E33" s="233">
        <f t="shared" si="2"/>
        <v>3605.0981999999999</v>
      </c>
      <c r="F33" s="241">
        <f t="shared" si="3"/>
        <v>5800.3626639200002</v>
      </c>
      <c r="G33" s="250"/>
      <c r="H33" s="250"/>
    </row>
    <row r="34" spans="2:8" ht="15.75">
      <c r="B34" s="272" t="s">
        <v>439</v>
      </c>
      <c r="C34" s="231"/>
      <c r="D34" s="232">
        <v>1986.28</v>
      </c>
      <c r="E34" s="233">
        <f t="shared" si="2"/>
        <v>3605.0981999999999</v>
      </c>
      <c r="F34" s="241">
        <f t="shared" si="3"/>
        <v>5800.3626639200002</v>
      </c>
      <c r="G34" s="250"/>
      <c r="H34" s="250"/>
    </row>
    <row r="35" spans="2:8" ht="15.75">
      <c r="B35" s="272" t="s">
        <v>440</v>
      </c>
      <c r="C35" s="231"/>
      <c r="D35" s="232">
        <v>1986.28</v>
      </c>
      <c r="E35" s="233">
        <f>D35*1.5*1.21</f>
        <v>3605.0981999999999</v>
      </c>
      <c r="F35" s="241">
        <f>D35*2*1.2067*1.21</f>
        <v>5800.3626639200002</v>
      </c>
      <c r="G35" s="250"/>
      <c r="H35" s="250"/>
    </row>
    <row r="36" spans="2:8" ht="15.75">
      <c r="B36" s="272" t="s">
        <v>441</v>
      </c>
      <c r="C36" s="231"/>
      <c r="D36" s="232">
        <f>1986.28+148.97</f>
        <v>2135.25</v>
      </c>
      <c r="E36" s="233">
        <f>D36*1.5*1.21</f>
        <v>3875.4787499999998</v>
      </c>
      <c r="F36" s="241">
        <f>D36*2*1.2067*1.21</f>
        <v>6235.3869435000006</v>
      </c>
      <c r="G36" s="250"/>
      <c r="H36" s="250"/>
    </row>
    <row r="37" spans="2:8" ht="15.75">
      <c r="B37" s="272" t="s">
        <v>442</v>
      </c>
      <c r="C37" s="231"/>
      <c r="D37" s="232">
        <v>1986.28</v>
      </c>
      <c r="E37" s="233">
        <f>D37*1.5*1.21</f>
        <v>3605.0981999999999</v>
      </c>
      <c r="F37" s="241">
        <f>D37*2*1.2067*1.21</f>
        <v>5800.3626639200002</v>
      </c>
      <c r="G37" s="250"/>
      <c r="H37" s="250"/>
    </row>
    <row r="38" spans="2:8" ht="15.75">
      <c r="B38" s="272" t="s">
        <v>443</v>
      </c>
      <c r="C38" s="231"/>
      <c r="D38" s="232">
        <v>1986.28</v>
      </c>
      <c r="E38" s="233">
        <f>D38*1.5*1.21</f>
        <v>3605.0981999999999</v>
      </c>
      <c r="F38" s="241">
        <f>D38*2*1.2067*1.21</f>
        <v>5800.3626639200002</v>
      </c>
      <c r="G38" s="250"/>
      <c r="H38" s="250"/>
    </row>
    <row r="39" spans="2:8" ht="15.75">
      <c r="B39" s="272" t="s">
        <v>444</v>
      </c>
      <c r="C39" s="231"/>
      <c r="D39" s="232">
        <v>1986.28</v>
      </c>
      <c r="E39" s="233">
        <f>D39*1.5*1.21</f>
        <v>3605.0981999999999</v>
      </c>
      <c r="F39" s="241">
        <f>D39*2*1.2067*1.21</f>
        <v>5800.3626639200002</v>
      </c>
      <c r="G39" s="250"/>
      <c r="H39" s="250"/>
    </row>
    <row r="40" spans="2:8" ht="15.75">
      <c r="B40" s="272" t="s">
        <v>433</v>
      </c>
      <c r="C40" s="231"/>
      <c r="D40" s="232">
        <v>1246.0999999999999</v>
      </c>
      <c r="E40" s="233">
        <f t="shared" si="2"/>
        <v>2261.6714999999999</v>
      </c>
      <c r="F40" s="241">
        <f t="shared" si="3"/>
        <v>3638.8786654</v>
      </c>
      <c r="G40" s="250"/>
      <c r="H40" s="250"/>
    </row>
    <row r="41" spans="2:8" ht="15.75">
      <c r="B41" s="230" t="s">
        <v>222</v>
      </c>
      <c r="C41" s="231"/>
      <c r="D41" s="232">
        <v>1261.6400000000001</v>
      </c>
      <c r="E41" s="233">
        <f t="shared" si="2"/>
        <v>2289.8766000000001</v>
      </c>
      <c r="F41" s="241">
        <f t="shared" si="3"/>
        <v>3684.2587909600006</v>
      </c>
      <c r="G41" s="250"/>
      <c r="H41" s="250"/>
    </row>
    <row r="42" spans="2:8" ht="15.75">
      <c r="B42" s="230" t="s">
        <v>215</v>
      </c>
      <c r="C42" s="231"/>
      <c r="D42" s="232">
        <v>942.84</v>
      </c>
      <c r="E42" s="233">
        <f t="shared" si="2"/>
        <v>1711.2546</v>
      </c>
      <c r="F42" s="241">
        <f t="shared" si="3"/>
        <v>2753.2945677600001</v>
      </c>
      <c r="G42" s="250"/>
      <c r="H42" s="643">
        <v>50</v>
      </c>
    </row>
    <row r="43" spans="2:8" ht="15.75">
      <c r="B43" s="230" t="s">
        <v>216</v>
      </c>
      <c r="C43" s="231"/>
      <c r="D43" s="232">
        <v>942.84</v>
      </c>
      <c r="E43" s="233">
        <f t="shared" si="2"/>
        <v>1711.2546</v>
      </c>
      <c r="F43" s="241">
        <f t="shared" si="3"/>
        <v>2753.2945677600001</v>
      </c>
      <c r="G43" s="250"/>
      <c r="H43" s="250"/>
    </row>
    <row r="44" spans="2:8" ht="16.5" thickBot="1">
      <c r="B44" s="225" t="s">
        <v>237</v>
      </c>
      <c r="C44" s="290"/>
      <c r="D44" s="232">
        <v>987.68</v>
      </c>
      <c r="E44" s="238">
        <f t="shared" si="2"/>
        <v>1792.6391999999998</v>
      </c>
      <c r="F44" s="242">
        <f t="shared" si="3"/>
        <v>2884.2369635200002</v>
      </c>
      <c r="G44" s="254" t="s">
        <v>110</v>
      </c>
      <c r="H44" s="254"/>
    </row>
    <row r="45" spans="2:8" ht="15.75" thickBot="1">
      <c r="B45" s="704"/>
      <c r="C45" s="705"/>
      <c r="D45" s="705"/>
      <c r="E45" s="705"/>
      <c r="F45" s="705"/>
    </row>
    <row r="46" spans="2:8" ht="15.75">
      <c r="B46" s="226" t="s">
        <v>227</v>
      </c>
      <c r="C46" s="227"/>
      <c r="D46" s="228">
        <v>6000</v>
      </c>
      <c r="E46" s="229">
        <f t="shared" ref="E46:E51" si="4">D46*1.5*1.21</f>
        <v>10890</v>
      </c>
      <c r="F46" s="240">
        <f t="shared" ref="F46:F51" si="5">D46*2*1.2067*1.21</f>
        <v>17521.284</v>
      </c>
      <c r="G46" s="250"/>
      <c r="H46" s="250"/>
    </row>
    <row r="47" spans="2:8" ht="15.75">
      <c r="B47" s="230" t="s">
        <v>168</v>
      </c>
      <c r="C47" s="231"/>
      <c r="D47" s="232">
        <v>6000</v>
      </c>
      <c r="E47" s="233">
        <f t="shared" si="4"/>
        <v>10890</v>
      </c>
      <c r="F47" s="241">
        <f t="shared" si="5"/>
        <v>17521.284</v>
      </c>
      <c r="G47" s="250"/>
      <c r="H47" s="250"/>
    </row>
    <row r="48" spans="2:8" ht="15.75">
      <c r="B48" s="230" t="s">
        <v>169</v>
      </c>
      <c r="C48" s="231"/>
      <c r="D48" s="232">
        <v>1990.8</v>
      </c>
      <c r="E48" s="233">
        <f t="shared" si="4"/>
        <v>3613.3019999999997</v>
      </c>
      <c r="F48" s="241">
        <f t="shared" si="5"/>
        <v>5813.5620312000001</v>
      </c>
      <c r="G48" s="250"/>
      <c r="H48" s="250"/>
    </row>
    <row r="49" spans="1:8" ht="15.75">
      <c r="B49" s="230" t="s">
        <v>170</v>
      </c>
      <c r="C49" s="231"/>
      <c r="D49" s="232">
        <v>1437.8</v>
      </c>
      <c r="E49" s="233">
        <f t="shared" si="4"/>
        <v>2609.6069999999995</v>
      </c>
      <c r="F49" s="241">
        <f t="shared" si="5"/>
        <v>4198.6836892000001</v>
      </c>
      <c r="G49" s="250"/>
      <c r="H49" s="250"/>
    </row>
    <row r="50" spans="1:8" ht="15.75">
      <c r="B50" s="230" t="s">
        <v>171</v>
      </c>
      <c r="C50" s="231"/>
      <c r="D50" s="232">
        <v>2765</v>
      </c>
      <c r="E50" s="233">
        <f t="shared" si="4"/>
        <v>5018.4749999999995</v>
      </c>
      <c r="F50" s="241">
        <f t="shared" si="5"/>
        <v>8074.3917099999999</v>
      </c>
      <c r="G50" s="250"/>
      <c r="H50" s="250"/>
    </row>
    <row r="51" spans="1:8" ht="16.5" thickBot="1">
      <c r="B51" s="235" t="s">
        <v>172</v>
      </c>
      <c r="C51" s="236"/>
      <c r="D51" s="237">
        <v>3882.06</v>
      </c>
      <c r="E51" s="238">
        <f t="shared" si="4"/>
        <v>7045.9389000000001</v>
      </c>
      <c r="F51" s="242">
        <f t="shared" si="5"/>
        <v>11336.445960840001</v>
      </c>
      <c r="G51" s="254"/>
      <c r="H51" s="254"/>
    </row>
    <row r="52" spans="1:8" ht="13.5" thickBot="1">
      <c r="A52" s="178"/>
      <c r="B52" s="178"/>
      <c r="C52" s="178"/>
      <c r="D52" s="178"/>
      <c r="E52" s="178"/>
      <c r="F52" s="178"/>
    </row>
    <row r="53" spans="1:8" ht="12.75" customHeight="1">
      <c r="B53" s="694" t="s">
        <v>14</v>
      </c>
      <c r="C53" s="179" t="s">
        <v>173</v>
      </c>
      <c r="D53" s="712" t="s">
        <v>209</v>
      </c>
      <c r="E53" s="712" t="s">
        <v>198</v>
      </c>
      <c r="F53" s="172"/>
    </row>
    <row r="54" spans="1:8" ht="12.75" customHeight="1" thickBot="1">
      <c r="B54" s="711"/>
      <c r="C54" s="223" t="s">
        <v>174</v>
      </c>
      <c r="D54" s="713"/>
      <c r="E54" s="713"/>
      <c r="F54" s="172"/>
    </row>
    <row r="55" spans="1:8" ht="15.75">
      <c r="B55" s="243" t="s">
        <v>205</v>
      </c>
      <c r="C55" s="244">
        <v>1.2</v>
      </c>
      <c r="D55" s="245">
        <f>$C$68</f>
        <v>22</v>
      </c>
      <c r="E55" s="246" t="s">
        <v>110</v>
      </c>
      <c r="F55" s="172"/>
    </row>
    <row r="56" spans="1:8" ht="15.75">
      <c r="B56" s="247" t="s">
        <v>204</v>
      </c>
      <c r="C56" s="248">
        <v>0</v>
      </c>
      <c r="D56" s="249">
        <f>$C$68</f>
        <v>22</v>
      </c>
      <c r="E56" s="250" t="s">
        <v>110</v>
      </c>
      <c r="F56" s="172"/>
    </row>
    <row r="57" spans="1:8" ht="15.75">
      <c r="B57" s="247" t="s">
        <v>206</v>
      </c>
      <c r="C57" s="248">
        <v>0</v>
      </c>
      <c r="D57" s="249">
        <f>$C$68</f>
        <v>22</v>
      </c>
      <c r="E57" s="250" t="s">
        <v>110</v>
      </c>
      <c r="F57" s="172"/>
    </row>
    <row r="58" spans="1:8" ht="15.75">
      <c r="B58" s="247" t="s">
        <v>207</v>
      </c>
      <c r="C58" s="248">
        <v>0</v>
      </c>
      <c r="D58" s="249">
        <f>$C$68</f>
        <v>22</v>
      </c>
      <c r="E58" s="250" t="s">
        <v>110</v>
      </c>
      <c r="F58" s="172"/>
    </row>
    <row r="59" spans="1:8" ht="15.75">
      <c r="B59" s="247" t="s">
        <v>175</v>
      </c>
      <c r="C59" s="248">
        <v>425</v>
      </c>
      <c r="D59" s="249">
        <f>D58/$C$68</f>
        <v>1</v>
      </c>
      <c r="E59" s="250" t="s">
        <v>110</v>
      </c>
      <c r="F59" s="172"/>
    </row>
    <row r="60" spans="1:8" ht="15.75">
      <c r="B60" s="247" t="s">
        <v>208</v>
      </c>
      <c r="C60" s="248">
        <v>0</v>
      </c>
      <c r="D60" s="249">
        <f>D58/D58</f>
        <v>1</v>
      </c>
      <c r="E60" s="250"/>
      <c r="F60" s="172"/>
    </row>
    <row r="61" spans="1:8" ht="16.5" thickBot="1">
      <c r="B61" s="251" t="s">
        <v>176</v>
      </c>
      <c r="C61" s="252">
        <v>0</v>
      </c>
      <c r="D61" s="253">
        <f>D60/12</f>
        <v>8.3333333333333329E-2</v>
      </c>
      <c r="E61" s="254"/>
      <c r="F61" s="172"/>
    </row>
    <row r="62" spans="1:8">
      <c r="B62" s="224"/>
      <c r="C62" s="224"/>
      <c r="E62" s="180"/>
      <c r="F62" s="180"/>
    </row>
    <row r="63" spans="1:8">
      <c r="E63" s="181"/>
      <c r="F63" s="181"/>
    </row>
    <row r="64" spans="1:8" ht="13.5" thickBot="1">
      <c r="E64" s="181"/>
      <c r="F64" s="181"/>
    </row>
    <row r="65" spans="2:6">
      <c r="B65" s="694" t="s">
        <v>177</v>
      </c>
      <c r="C65" s="709" t="s">
        <v>178</v>
      </c>
      <c r="D65" s="698" t="s">
        <v>179</v>
      </c>
      <c r="E65" s="181"/>
      <c r="F65" s="181"/>
    </row>
    <row r="66" spans="2:6" ht="13.5" thickBot="1">
      <c r="B66" s="711"/>
      <c r="C66" s="710"/>
      <c r="D66" s="699"/>
      <c r="E66" s="181"/>
      <c r="F66" s="181"/>
    </row>
    <row r="67" spans="2:6" ht="15">
      <c r="B67" s="255" t="s">
        <v>180</v>
      </c>
      <c r="C67" s="256">
        <v>8</v>
      </c>
      <c r="D67" s="257"/>
      <c r="E67" s="181"/>
      <c r="F67" s="181"/>
    </row>
    <row r="68" spans="2:6" ht="15">
      <c r="B68" s="258" t="s">
        <v>211</v>
      </c>
      <c r="C68" s="259">
        <v>22</v>
      </c>
      <c r="D68" s="260"/>
      <c r="E68" s="181"/>
      <c r="F68" s="181"/>
    </row>
    <row r="69" spans="2:6" ht="15">
      <c r="B69" s="258" t="s">
        <v>181</v>
      </c>
      <c r="C69" s="259">
        <v>220</v>
      </c>
      <c r="D69" s="261"/>
      <c r="E69" s="181"/>
      <c r="F69" s="181"/>
    </row>
    <row r="70" spans="2:6" ht="15">
      <c r="B70" s="230" t="s">
        <v>182</v>
      </c>
      <c r="C70" s="259">
        <v>0.5</v>
      </c>
      <c r="D70" s="261"/>
      <c r="E70" s="181"/>
      <c r="F70" s="181"/>
    </row>
    <row r="71" spans="2:6" ht="15">
      <c r="B71" s="230" t="s">
        <v>183</v>
      </c>
      <c r="C71" s="259">
        <f>C68*C70</f>
        <v>11</v>
      </c>
      <c r="D71" s="261"/>
      <c r="E71" s="181"/>
      <c r="F71" s="181"/>
    </row>
    <row r="72" spans="2:6" ht="15">
      <c r="B72" s="230" t="s">
        <v>184</v>
      </c>
      <c r="C72" s="262">
        <v>0.03</v>
      </c>
      <c r="D72" s="260"/>
      <c r="E72" s="181"/>
      <c r="F72" s="181"/>
    </row>
    <row r="73" spans="2:6" ht="15.75" thickBot="1">
      <c r="B73" s="263" t="s">
        <v>185</v>
      </c>
      <c r="C73" s="264">
        <f>C68*C67*(1-C72)</f>
        <v>170.72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694" t="s">
        <v>177</v>
      </c>
      <c r="C75" s="709" t="s">
        <v>178</v>
      </c>
      <c r="D75" s="709" t="s">
        <v>209</v>
      </c>
      <c r="E75" s="698" t="s">
        <v>179</v>
      </c>
      <c r="F75" s="182"/>
    </row>
    <row r="76" spans="2:6" ht="13.5" thickBot="1">
      <c r="B76" s="711"/>
      <c r="C76" s="710"/>
      <c r="D76" s="710"/>
      <c r="E76" s="699"/>
      <c r="F76" s="182"/>
    </row>
    <row r="77" spans="2:6" ht="15.75">
      <c r="B77" s="308" t="s">
        <v>89</v>
      </c>
      <c r="C77" s="259">
        <v>15</v>
      </c>
      <c r="D77" s="259">
        <f>2/12</f>
        <v>0.16666666666666666</v>
      </c>
      <c r="E77" s="309" t="s">
        <v>110</v>
      </c>
      <c r="F77" s="182"/>
    </row>
    <row r="78" spans="2:6" ht="15.75">
      <c r="B78" s="310" t="s">
        <v>115</v>
      </c>
      <c r="C78" s="259">
        <v>92</v>
      </c>
      <c r="D78" s="259">
        <v>1</v>
      </c>
      <c r="E78" s="311" t="s">
        <v>110</v>
      </c>
      <c r="F78" s="182"/>
    </row>
    <row r="79" spans="2:6" ht="15.75">
      <c r="B79" s="310" t="s">
        <v>78</v>
      </c>
      <c r="C79" s="259">
        <v>2.5</v>
      </c>
      <c r="D79" s="259">
        <v>1</v>
      </c>
      <c r="E79" s="311" t="s">
        <v>110</v>
      </c>
      <c r="F79" s="182"/>
    </row>
    <row r="80" spans="2:6" ht="15.75">
      <c r="B80" s="310" t="s">
        <v>105</v>
      </c>
      <c r="C80" s="259">
        <v>2.25</v>
      </c>
      <c r="D80" s="259">
        <f>C68*2</f>
        <v>44</v>
      </c>
      <c r="E80" s="311"/>
      <c r="F80" s="182"/>
    </row>
    <row r="81" spans="2:8" ht="15.75">
      <c r="B81" s="310" t="s">
        <v>423</v>
      </c>
      <c r="C81" s="622">
        <v>70</v>
      </c>
      <c r="D81" s="311"/>
      <c r="E81" s="311"/>
      <c r="F81" s="182"/>
    </row>
    <row r="82" spans="2:8" ht="15.75">
      <c r="B82" s="310" t="s">
        <v>424</v>
      </c>
      <c r="C82" s="622">
        <v>2100</v>
      </c>
      <c r="D82" s="619"/>
      <c r="E82" s="311"/>
      <c r="F82" s="182"/>
    </row>
    <row r="83" spans="2:8" ht="15.75">
      <c r="B83" s="310" t="s">
        <v>428</v>
      </c>
      <c r="C83" s="622">
        <v>1.1399999999999999</v>
      </c>
      <c r="D83" s="619"/>
      <c r="E83" s="311"/>
      <c r="F83" s="182"/>
    </row>
    <row r="84" spans="2:8" ht="16.5" thickBot="1">
      <c r="B84" s="312" t="s">
        <v>88</v>
      </c>
      <c r="C84" s="314">
        <v>2.5000000000000001E-3</v>
      </c>
      <c r="D84" s="585">
        <v>1</v>
      </c>
      <c r="E84" s="313" t="s">
        <v>110</v>
      </c>
      <c r="F84" s="182"/>
    </row>
    <row r="85" spans="2:8" ht="15.75" thickBot="1">
      <c r="E85" s="184"/>
      <c r="F85" s="182"/>
      <c r="H85" s="183"/>
    </row>
    <row r="86" spans="2:8" ht="15">
      <c r="B86" s="694" t="s">
        <v>20</v>
      </c>
      <c r="C86" s="694" t="s">
        <v>10</v>
      </c>
      <c r="D86" s="694" t="s">
        <v>10</v>
      </c>
      <c r="E86" s="184"/>
      <c r="F86" s="182"/>
      <c r="H86" s="183"/>
    </row>
    <row r="87" spans="2:8" ht="15.75" thickBot="1">
      <c r="B87" s="711"/>
      <c r="C87" s="710"/>
      <c r="D87" s="710"/>
      <c r="E87" s="184"/>
      <c r="F87" s="182"/>
      <c r="H87" s="183"/>
    </row>
    <row r="88" spans="2:8" ht="15.75">
      <c r="B88" s="226" t="s">
        <v>186</v>
      </c>
      <c r="C88" s="266">
        <f>'Encargos Operacional - Sugerido'!G39</f>
        <v>0.84660737777777784</v>
      </c>
      <c r="D88" s="267">
        <f>' Encargos ADM - Sugerido'!F39</f>
        <v>0.77558543391812873</v>
      </c>
      <c r="E88" s="184"/>
      <c r="F88" s="182"/>
      <c r="H88" s="183"/>
    </row>
    <row r="89" spans="2:8" ht="15.75">
      <c r="B89" s="230" t="s">
        <v>17</v>
      </c>
      <c r="C89" s="268">
        <v>7.0000000000000007E-2</v>
      </c>
      <c r="D89" s="269"/>
      <c r="E89" s="184"/>
      <c r="F89" s="182"/>
      <c r="H89" s="183"/>
    </row>
    <row r="90" spans="2:8" ht="15.75">
      <c r="B90" s="230" t="s">
        <v>11</v>
      </c>
      <c r="C90" s="268">
        <v>6.0999999999999999E-2</v>
      </c>
      <c r="D90" s="269"/>
      <c r="E90" s="184"/>
      <c r="F90" s="182"/>
      <c r="H90" s="183"/>
    </row>
    <row r="91" spans="2:8" ht="15.75">
      <c r="B91" s="230" t="s">
        <v>33</v>
      </c>
      <c r="C91" s="268">
        <v>0.25</v>
      </c>
      <c r="D91" s="269"/>
      <c r="E91" s="184"/>
      <c r="F91" s="182"/>
      <c r="H91" s="183"/>
    </row>
    <row r="92" spans="2:8" ht="15.75">
      <c r="B92" s="230" t="s">
        <v>34</v>
      </c>
      <c r="C92" s="268">
        <v>0.09</v>
      </c>
      <c r="D92" s="269"/>
      <c r="E92" s="184"/>
      <c r="F92" s="182"/>
      <c r="H92" s="183"/>
    </row>
    <row r="93" spans="2:8" ht="15.75">
      <c r="B93" s="230" t="s">
        <v>16</v>
      </c>
      <c r="C93" s="268">
        <v>1.0800000000000001E-2</v>
      </c>
      <c r="D93" s="269"/>
      <c r="E93" s="184"/>
      <c r="F93" s="1"/>
      <c r="H93" s="183"/>
    </row>
    <row r="94" spans="2:8" ht="15.75">
      <c r="B94" s="230" t="s">
        <v>15</v>
      </c>
      <c r="C94" s="268">
        <v>4.6699999999999998E-2</v>
      </c>
      <c r="D94" s="269"/>
      <c r="E94" s="184"/>
      <c r="F94" s="185"/>
    </row>
    <row r="95" spans="2:8" ht="16.5" thickBot="1">
      <c r="B95" s="235" t="s">
        <v>12</v>
      </c>
      <c r="C95" s="270">
        <v>0.05</v>
      </c>
      <c r="D95" s="271"/>
      <c r="E95" s="621"/>
      <c r="F95" s="185"/>
    </row>
    <row r="96" spans="2:8">
      <c r="B96" s="224"/>
      <c r="C96" s="224"/>
      <c r="D96" s="224"/>
      <c r="E96" s="186"/>
      <c r="F96" s="185"/>
    </row>
    <row r="97" spans="2:6" ht="13.5" thickBot="1">
      <c r="B97" s="187"/>
      <c r="C97" s="187"/>
      <c r="D97" s="187"/>
      <c r="E97" s="186"/>
      <c r="F97" s="185"/>
    </row>
    <row r="98" spans="2:6">
      <c r="B98" s="694" t="s">
        <v>187</v>
      </c>
      <c r="C98" s="694" t="s">
        <v>188</v>
      </c>
    </row>
    <row r="99" spans="2:6" ht="13.5" thickBot="1">
      <c r="B99" s="711"/>
      <c r="C99" s="711"/>
    </row>
    <row r="100" spans="2:6" ht="15">
      <c r="B100" s="226" t="s">
        <v>189</v>
      </c>
      <c r="C100" s="648">
        <v>2.95</v>
      </c>
    </row>
    <row r="101" spans="2:6" ht="15">
      <c r="B101" s="230" t="s">
        <v>190</v>
      </c>
      <c r="C101" s="648">
        <v>7.15</v>
      </c>
    </row>
    <row r="102" spans="2:6" ht="15">
      <c r="B102" s="230" t="s">
        <v>191</v>
      </c>
      <c r="C102" s="648">
        <v>7</v>
      </c>
    </row>
    <row r="103" spans="2:6" ht="15">
      <c r="B103" s="230" t="s">
        <v>192</v>
      </c>
      <c r="C103" s="648">
        <v>3.762</v>
      </c>
    </row>
    <row r="104" spans="2:6" ht="15.75" thickBot="1">
      <c r="B104" s="235" t="s">
        <v>193</v>
      </c>
      <c r="C104" s="648">
        <v>3.8870000000000005</v>
      </c>
    </row>
    <row r="105" spans="2:6">
      <c r="B105" s="224"/>
      <c r="C105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B2:H2"/>
    <mergeCell ref="G5:H5"/>
    <mergeCell ref="D75:D76"/>
    <mergeCell ref="B98:B99"/>
    <mergeCell ref="C98:C99"/>
    <mergeCell ref="E53:E54"/>
    <mergeCell ref="B65:B66"/>
    <mergeCell ref="C65:C66"/>
    <mergeCell ref="D65:D66"/>
    <mergeCell ref="B86:B87"/>
    <mergeCell ref="C86:C87"/>
    <mergeCell ref="D86:D87"/>
    <mergeCell ref="B53:B54"/>
    <mergeCell ref="D53:D54"/>
    <mergeCell ref="B75:B76"/>
    <mergeCell ref="C75:C76"/>
    <mergeCell ref="E75:E76"/>
    <mergeCell ref="D5:F5"/>
    <mergeCell ref="B6:B7"/>
    <mergeCell ref="C6:C7"/>
    <mergeCell ref="D6:D7"/>
    <mergeCell ref="E6:E7"/>
    <mergeCell ref="F6:F7"/>
    <mergeCell ref="B45:F45"/>
  </mergeCells>
  <conditionalFormatting sqref="E55:E61 E77:E84 G9:H44 G46:H51 D81:D83">
    <cfRule type="cellIs" dxfId="9" priority="35" stopIfTrue="1" operator="equal">
      <formula>0</formula>
    </cfRule>
  </conditionalFormatting>
  <conditionalFormatting sqref="H20">
    <cfRule type="cellIs" dxfId="8" priority="3" stopIfTrue="1" operator="equal">
      <formula>0</formula>
    </cfRule>
  </conditionalFormatting>
  <conditionalFormatting sqref="H22">
    <cfRule type="cellIs" dxfId="7" priority="2" stopIfTrue="1" operator="equal">
      <formula>0</formula>
    </cfRule>
  </conditionalFormatting>
  <conditionalFormatting sqref="H42">
    <cfRule type="cellIs" dxfId="6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9"/>
  <sheetViews>
    <sheetView showGridLines="0" tabSelected="1" showWhiteSpace="0" zoomScaleNormal="100" zoomScaleSheetLayoutView="55" zoomScalePageLayoutView="55" workbookViewId="0">
      <selection activeCell="F21" sqref="F21"/>
    </sheetView>
  </sheetViews>
  <sheetFormatPr defaultColWidth="9.140625" defaultRowHeight="14.25"/>
  <cols>
    <col min="1" max="1" width="9.28515625" style="637" bestFit="1" customWidth="1"/>
    <col min="2" max="2" width="7.85546875" style="637" customWidth="1"/>
    <col min="3" max="3" width="69.7109375" style="624" customWidth="1"/>
    <col min="4" max="4" width="11.42578125" style="637" customWidth="1"/>
    <col min="5" max="5" width="25.5703125" style="638" customWidth="1"/>
    <col min="6" max="6" width="18.5703125" style="638" bestFit="1" customWidth="1"/>
    <col min="7" max="7" width="24.85546875" style="639" customWidth="1"/>
    <col min="8" max="8" width="15.140625" style="624" hidden="1" customWidth="1"/>
    <col min="9" max="9" width="14.140625" style="624" hidden="1" customWidth="1"/>
    <col min="10" max="10" width="14.42578125" style="624" hidden="1" customWidth="1"/>
    <col min="11" max="11" width="10.140625" style="624" hidden="1" customWidth="1"/>
    <col min="12" max="12" width="14.42578125" style="624" hidden="1" customWidth="1"/>
    <col min="13" max="13" width="10.140625" style="624" hidden="1" customWidth="1"/>
    <col min="14" max="14" width="12.28515625" style="624" hidden="1" customWidth="1"/>
    <col min="15" max="18" width="0" style="624" hidden="1" customWidth="1"/>
    <col min="19" max="19" width="9.140625" style="624"/>
    <col min="20" max="20" width="30.42578125" style="624" customWidth="1"/>
    <col min="21" max="21" width="17.5703125" style="624" customWidth="1"/>
    <col min="22" max="22" width="13.140625" style="624" bestFit="1" customWidth="1"/>
    <col min="23" max="16384" width="9.140625" style="624"/>
  </cols>
  <sheetData>
    <row r="1" spans="1:22" ht="70.5" customHeight="1">
      <c r="A1" s="719"/>
      <c r="B1" s="720"/>
      <c r="C1" s="721"/>
      <c r="D1" s="721"/>
      <c r="E1" s="721"/>
      <c r="F1" s="721"/>
      <c r="G1" s="623"/>
    </row>
    <row r="2" spans="1:22" ht="24.95" customHeight="1">
      <c r="A2" s="722" t="s">
        <v>238</v>
      </c>
      <c r="B2" s="723"/>
      <c r="C2" s="723"/>
      <c r="D2" s="723"/>
      <c r="E2" s="723"/>
      <c r="F2" s="723"/>
      <c r="G2" s="724"/>
    </row>
    <row r="3" spans="1:22" ht="18" customHeight="1">
      <c r="A3" s="725" t="s">
        <v>364</v>
      </c>
      <c r="B3" s="726"/>
      <c r="C3" s="726"/>
      <c r="D3" s="726"/>
      <c r="E3" s="726"/>
      <c r="F3" s="726"/>
      <c r="G3" s="727"/>
    </row>
    <row r="4" spans="1:22" ht="18" customHeight="1">
      <c r="A4" s="653"/>
      <c r="B4" s="654"/>
      <c r="C4" s="654"/>
      <c r="D4" s="654"/>
      <c r="E4" s="654"/>
      <c r="F4" s="654"/>
      <c r="G4" s="655"/>
    </row>
    <row r="5" spans="1:22" ht="15.75" customHeight="1">
      <c r="A5" s="728" t="s">
        <v>363</v>
      </c>
      <c r="B5" s="729"/>
      <c r="C5" s="729"/>
      <c r="D5" s="729"/>
      <c r="E5" s="729"/>
      <c r="F5" s="729"/>
      <c r="G5" s="730"/>
    </row>
    <row r="6" spans="1:22" ht="20.100000000000001" customHeight="1" thickBot="1">
      <c r="A6" s="625"/>
      <c r="B6" s="626"/>
      <c r="C6" s="627"/>
      <c r="D6" s="627"/>
      <c r="E6" s="628"/>
      <c r="F6" s="628"/>
      <c r="G6" s="629"/>
    </row>
    <row r="7" spans="1:22" ht="53.25" customHeight="1" thickBot="1">
      <c r="A7" s="737" t="s">
        <v>362</v>
      </c>
      <c r="B7" s="737"/>
      <c r="C7" s="731" t="s">
        <v>459</v>
      </c>
      <c r="D7" s="732"/>
      <c r="E7" s="732"/>
      <c r="F7" s="732"/>
      <c r="G7" s="732"/>
    </row>
    <row r="8" spans="1:22" ht="22.5" customHeight="1">
      <c r="A8" s="630"/>
      <c r="B8" s="631"/>
      <c r="C8" s="644" t="s">
        <v>455</v>
      </c>
      <c r="D8" s="632"/>
      <c r="E8" s="632"/>
      <c r="F8" s="632"/>
      <c r="G8" s="633" t="s">
        <v>427</v>
      </c>
    </row>
    <row r="9" spans="1:22" ht="17.25" thickBot="1">
      <c r="A9" s="657" t="s">
        <v>361</v>
      </c>
      <c r="B9" s="657"/>
      <c r="C9" s="718" t="s">
        <v>360</v>
      </c>
      <c r="D9" s="718"/>
      <c r="E9" s="718"/>
      <c r="F9" s="718"/>
      <c r="G9" s="718"/>
    </row>
    <row r="10" spans="1:22" ht="16.5" customHeight="1" thickBot="1">
      <c r="A10" s="733" t="s">
        <v>457</v>
      </c>
      <c r="B10" s="734"/>
      <c r="C10" s="734"/>
      <c r="D10" s="734"/>
      <c r="E10" s="734"/>
      <c r="F10" s="734"/>
      <c r="G10" s="735"/>
    </row>
    <row r="11" spans="1:22" ht="32.25" customHeight="1">
      <c r="A11" s="664" t="s">
        <v>452</v>
      </c>
      <c r="B11" s="665"/>
      <c r="C11" s="663" t="s">
        <v>451</v>
      </c>
      <c r="D11" s="663" t="s">
        <v>448</v>
      </c>
      <c r="E11" s="663" t="s">
        <v>449</v>
      </c>
      <c r="F11" s="663" t="s">
        <v>450</v>
      </c>
      <c r="G11" s="663"/>
    </row>
    <row r="12" spans="1:22" ht="46.5" customHeight="1">
      <c r="A12" s="634" t="s">
        <v>359</v>
      </c>
      <c r="B12" s="600" t="s">
        <v>358</v>
      </c>
      <c r="C12" s="647" t="s">
        <v>447</v>
      </c>
      <c r="D12" s="600" t="s">
        <v>90</v>
      </c>
      <c r="E12" s="635">
        <v>71784.76999999999</v>
      </c>
      <c r="F12" s="636">
        <f>'1.0 - Transporte'!H224+'1.0 - Aterro (Sanitario)'!H224</f>
        <v>167.08739163305478</v>
      </c>
      <c r="G12" s="656">
        <f>E12*F12</f>
        <v>11994329.97827876</v>
      </c>
      <c r="T12" s="666">
        <f>G12/30</f>
        <v>399810.99927595869</v>
      </c>
      <c r="U12" s="667">
        <f>'1.0 - Transporte'!H224/'Planilha Básica - Lixo'!F12</f>
        <v>0.43444240681302282</v>
      </c>
      <c r="V12" s="668">
        <f>'1.0 - Transporte'!H224</f>
        <v>72.58984856917445</v>
      </c>
    </row>
    <row r="13" spans="1:22" ht="32.25" customHeight="1">
      <c r="A13" s="658"/>
      <c r="B13" s="659"/>
      <c r="C13" s="660"/>
      <c r="D13" s="736" t="s">
        <v>458</v>
      </c>
      <c r="E13" s="736"/>
      <c r="F13" s="736"/>
      <c r="G13" s="661">
        <f>SUM(G12:G12)</f>
        <v>11994329.97827876</v>
      </c>
      <c r="U13" s="667">
        <f>'1.0 - Aterro (Sanitario)'!H224/'Planilha Básica - Lixo'!F12</f>
        <v>0.56555759318697718</v>
      </c>
      <c r="V13" s="668">
        <f>'1.0 - Aterro (Sanitario)'!H224</f>
        <v>94.497543063880329</v>
      </c>
    </row>
    <row r="14" spans="1:22" ht="8.25" customHeight="1"/>
    <row r="15" spans="1:22">
      <c r="A15" s="637" t="s">
        <v>358</v>
      </c>
      <c r="B15" s="717" t="s">
        <v>357</v>
      </c>
      <c r="C15" s="717"/>
      <c r="D15" s="717"/>
      <c r="E15" s="717"/>
      <c r="F15" s="717"/>
      <c r="G15" s="717"/>
    </row>
    <row r="16" spans="1:22" ht="15">
      <c r="B16" s="624"/>
      <c r="D16" s="624"/>
      <c r="E16" s="652"/>
      <c r="F16" s="652"/>
      <c r="G16" s="624"/>
    </row>
    <row r="17" spans="1:7" ht="29.25" customHeight="1">
      <c r="A17" s="714" t="s">
        <v>456</v>
      </c>
      <c r="B17" s="715"/>
      <c r="C17" s="715"/>
      <c r="D17" s="715"/>
      <c r="E17" s="715"/>
      <c r="F17" s="715"/>
      <c r="G17" s="716"/>
    </row>
    <row r="19" spans="1:7" ht="15">
      <c r="E19" s="651"/>
      <c r="F19" s="651"/>
    </row>
  </sheetData>
  <mergeCells count="11">
    <mergeCell ref="A17:G17"/>
    <mergeCell ref="B15:G15"/>
    <mergeCell ref="C9:G9"/>
    <mergeCell ref="A1:F1"/>
    <mergeCell ref="A2:G2"/>
    <mergeCell ref="A3:G3"/>
    <mergeCell ref="A5:G5"/>
    <mergeCell ref="C7:G7"/>
    <mergeCell ref="A10:G10"/>
    <mergeCell ref="D13:F13"/>
    <mergeCell ref="A7:B7"/>
  </mergeCells>
  <printOptions horizontalCentered="1"/>
  <pageMargins left="0.59055118110236227" right="0.55000000000000004" top="0.38" bottom="0.22" header="0.25" footer="0.18"/>
  <pageSetup paperSize="9" scale="82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topLeftCell="B1" zoomScaleNormal="100" workbookViewId="0">
      <pane xSplit="8" ySplit="9" topLeftCell="J117" activePane="bottomRight" state="frozen"/>
      <selection activeCell="D125" sqref="D125"/>
      <selection pane="topRight" activeCell="D125" sqref="D125"/>
      <selection pane="bottomLeft" activeCell="D125" sqref="D125"/>
      <selection pane="bottomRight" activeCell="I124" sqref="I124:I14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355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4" t="str">
        <f>'Planilha Básica - Lixo'!C11</f>
        <v>Descrição</v>
      </c>
      <c r="E4" s="754"/>
      <c r="F4" s="754"/>
      <c r="G4" s="754"/>
      <c r="H4" s="754"/>
      <c r="I4" s="755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356</v>
      </c>
      <c r="E7" s="28"/>
      <c r="F7" s="28"/>
      <c r="G7" s="28"/>
      <c r="H7" s="29"/>
      <c r="I7" s="143"/>
    </row>
    <row r="8" spans="2:17" ht="23.25" customHeight="1">
      <c r="B8" s="307" t="s">
        <v>238</v>
      </c>
      <c r="C8" s="30" t="s">
        <v>63</v>
      </c>
      <c r="D8" s="756" t="s">
        <v>453</v>
      </c>
      <c r="E8" s="756"/>
      <c r="F8" s="756"/>
      <c r="G8" s="756"/>
      <c r="H8" s="756"/>
      <c r="I8" s="757"/>
      <c r="J8" s="605" t="str">
        <f>'Planilha Básica - Lixo'!A12</f>
        <v>1.0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58" t="s">
        <v>235</v>
      </c>
      <c r="H11" s="759"/>
      <c r="I11" s="76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170.72</v>
      </c>
      <c r="D12" s="119"/>
      <c r="G12" s="283" t="s">
        <v>236</v>
      </c>
      <c r="H12" s="284"/>
      <c r="I12" s="282" t="s">
        <v>232</v>
      </c>
      <c r="O12"/>
      <c r="P12"/>
      <c r="Q12"/>
    </row>
    <row r="13" spans="2:17" ht="15.75" customHeight="1">
      <c r="B13" s="116" t="s">
        <v>42</v>
      </c>
      <c r="C13" s="114">
        <f>' Banco de Dados'!C68</f>
        <v>22</v>
      </c>
      <c r="D13" s="120"/>
      <c r="G13" s="280" t="s">
        <v>230</v>
      </c>
      <c r="H13" s="281"/>
      <c r="I13" s="285" t="s">
        <v>232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231</v>
      </c>
      <c r="H14" s="277"/>
      <c r="I14" s="286" t="s">
        <v>233</v>
      </c>
      <c r="O14"/>
      <c r="P14"/>
      <c r="Q14"/>
    </row>
    <row r="15" spans="2:17" ht="13.5" thickBot="1">
      <c r="C15" s="111"/>
      <c r="G15" s="278" t="s">
        <v>418</v>
      </c>
      <c r="H15" s="279"/>
      <c r="I15" s="287" t="s">
        <v>234</v>
      </c>
      <c r="L15" s="2"/>
      <c r="P15"/>
      <c r="Q15"/>
    </row>
    <row r="16" spans="2:17" ht="12.75" customHeight="1">
      <c r="B16" s="669" t="s">
        <v>455</v>
      </c>
      <c r="J16" s="6"/>
      <c r="K16" s="2"/>
      <c r="L16" s="2"/>
    </row>
    <row r="17" spans="2:17" ht="12.75" customHeight="1">
      <c r="B17" s="712" t="s">
        <v>62</v>
      </c>
      <c r="C17" s="712" t="s">
        <v>91</v>
      </c>
      <c r="D17" s="712" t="s">
        <v>56</v>
      </c>
      <c r="E17" s="161" t="s">
        <v>83</v>
      </c>
      <c r="F17" s="161" t="s">
        <v>84</v>
      </c>
      <c r="G17" s="161" t="s">
        <v>57</v>
      </c>
      <c r="H17" s="161" t="s">
        <v>9</v>
      </c>
      <c r="I17" s="712" t="s">
        <v>58</v>
      </c>
      <c r="O17"/>
      <c r="P17"/>
      <c r="Q17"/>
    </row>
    <row r="18" spans="2:17" ht="11.25" customHeight="1" thickBot="1">
      <c r="B18" s="746"/>
      <c r="C18" s="746"/>
      <c r="D18" s="746"/>
      <c r="E18" s="133">
        <v>0.4</v>
      </c>
      <c r="F18" s="134" t="s">
        <v>446</v>
      </c>
      <c r="G18" s="162"/>
      <c r="H18" s="162"/>
      <c r="I18" s="746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1538.29</v>
      </c>
      <c r="E19" s="196">
        <f>IF(' Banco de Dados'!G9="A",'1.0 - Transporte'!D19*'1.0 - Transporte'!$E$18,0)</f>
        <v>0</v>
      </c>
      <c r="F19" s="196">
        <f>IF(' Banco de Dados'!H9="A",'1.0 - Transporte'!D19*'1.0 - Transporte'!$F$18,0)</f>
        <v>0</v>
      </c>
      <c r="G19" s="196">
        <f>D19+E19+F19</f>
        <v>1538.29</v>
      </c>
      <c r="H19" s="196">
        <f>G19*' Banco de Dados'!$C$88</f>
        <v>1302.3276631617778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1211.01</v>
      </c>
      <c r="E20" s="196">
        <f>IF(' Banco de Dados'!G10="A",'1.0 - Transporte'!D20*'1.0 - Transporte'!$E$18,0)</f>
        <v>0</v>
      </c>
      <c r="F20" s="196">
        <f>IF(' Banco de Dados'!H10="A",'1.0 - Transporte'!D20*'1.0 - Transporte'!$F$18,0)</f>
        <v>0</v>
      </c>
      <c r="G20" s="196">
        <f t="shared" ref="G20:G54" si="0">D20+E20+F20</f>
        <v>1211.01</v>
      </c>
      <c r="H20" s="196">
        <f>G20*' Banco de Dados'!$C$88</f>
        <v>1025.2500005626666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Transporte'!D21*'1.0 - Transporte'!$E$18,0)</f>
        <v>0</v>
      </c>
      <c r="F21" s="196">
        <f>IF(' Banco de Dados'!H11="A",'1.0 - Transporte'!D21*'1.0 - Transporte'!$F$18,0)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607">
        <f>C25/3</f>
        <v>0.33333333333333331</v>
      </c>
      <c r="D22" s="196">
        <f>IF($I$12="X",' Banco de Dados'!D12,IF($I$12="XX",' Banco de Dados'!E12,IF($I$12="XXX",' Banco de Dados'!F12,0)))</f>
        <v>877.06</v>
      </c>
      <c r="E22" s="196">
        <f>IF(' Banco de Dados'!G12="A",'1.0 - Transporte'!D22*'1.0 - Transporte'!$E$18,0)</f>
        <v>0</v>
      </c>
      <c r="F22" s="196">
        <f>IF(' Banco de Dados'!H12="A",'1.0 - Transporte'!D22*'1.0 - Transporte'!$F$18,0)</f>
        <v>0</v>
      </c>
      <c r="G22" s="196">
        <f>D22+E22+F22</f>
        <v>877.06</v>
      </c>
      <c r="H22" s="196">
        <f>G22*' Banco de Dados'!$C$88</f>
        <v>742.52546675377778</v>
      </c>
      <c r="I22" s="199">
        <f>SUM(G22:H22)*C22</f>
        <v>539.86182225125924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Transporte'!D23*'1.0 - Transporte'!$E$18,0)</f>
        <v>0</v>
      </c>
      <c r="F23" s="196">
        <f>IF(' Banco de Dados'!H13="A",'1.0 - Transporte'!D23*'1.0 - Transporte'!$F$18,0)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Transporte'!D24*'1.0 - Transporte'!$E$18,0)</f>
        <v>422.28400000000005</v>
      </c>
      <c r="F24" s="196">
        <f>IF(' Banco de Dados'!H14="A",'1.0 - Transporte'!D24*'1.0 - Transporte'!$F$18,0)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>
        <v>1</v>
      </c>
      <c r="D25" s="196">
        <f>IF($I$12="X",' Banco de Dados'!D15,IF($I$12="XX",' Banco de Dados'!E15,IF($I$12="XXX",' Banco de Dados'!F15,0)))</f>
        <v>1055.71</v>
      </c>
      <c r="E25" s="196">
        <f>IF(' Banco de Dados'!G15="A",'1.0 - Transporte'!D25*'1.0 - Transporte'!$E$18,0)</f>
        <v>422.28400000000005</v>
      </c>
      <c r="F25" s="196">
        <f>IF(' Banco de Dados'!H15="A",'1.0 - Transporte'!D25*'1.0 - Transporte'!$F$18,0)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2729.2746247112891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Transporte'!D26*'1.0 - Transporte'!$E$18,0)</f>
        <v>422.28400000000005</v>
      </c>
      <c r="F26" s="196">
        <f>IF(' Banco de Dados'!H16="A",'1.0 - Transporte'!D26*'1.0 - Transporte'!$F$18,0)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Transporte'!D27*'1.0 - Transporte'!$E$18,0)</f>
        <v>422.28400000000005</v>
      </c>
      <c r="F27" s="196">
        <f>IF(' Banco de Dados'!H17="A",'1.0 - Transporte'!D27*'1.0 - Transporte'!$F$18,0)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Transporte'!D28*'1.0 - Transporte'!$E$18,0)</f>
        <v>422.28400000000005</v>
      </c>
      <c r="F28" s="196">
        <f>IF(' Banco de Dados'!H18="A",'1.0 - Transporte'!D28*'1.0 - Transporte'!$F$18,0)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877.06</v>
      </c>
      <c r="E29" s="196">
        <f>IF(' Banco de Dados'!G19="A",'1.0 - Transporte'!D29*'1.0 - Transporte'!$E$18,0)</f>
        <v>0</v>
      </c>
      <c r="F29" s="196">
        <f>IF(' Banco de Dados'!H19="A",'1.0 - Transporte'!D29*'1.0 - Transporte'!$F$18,0)</f>
        <v>0</v>
      </c>
      <c r="G29" s="196">
        <f t="shared" si="0"/>
        <v>877.06</v>
      </c>
      <c r="H29" s="196">
        <f>G29*' Banco de Dados'!$C$88</f>
        <v>742.52546675377778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1134.44</v>
      </c>
      <c r="E30" s="196">
        <f>IF(' Banco de Dados'!G20="A",'1.0 - Transporte'!D30*'1.0 - Transporte'!$E$18,0)</f>
        <v>0</v>
      </c>
      <c r="F30" s="196">
        <f>IF(' Banco de Dados'!H20="A",'1.0 - Transporte'!D30*'1.0 - Transporte'!$F$18,0)</f>
        <v>0</v>
      </c>
      <c r="G30" s="196">
        <f t="shared" si="0"/>
        <v>1134.44</v>
      </c>
      <c r="H30" s="196">
        <f>G30*' Banco de Dados'!$C$88</f>
        <v>960.42527364622231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Transporte'!D31*'1.0 - Transporte'!$E$18,0)</f>
        <v>411.07600000000002</v>
      </c>
      <c r="F31" s="196">
        <f>IF(' Banco de Dados'!H21="A",'1.0 - Transporte'!D31*'1.0 - Transporte'!$F$18,0)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887.06</v>
      </c>
      <c r="E32" s="196">
        <f>IF(' Banco de Dados'!G22="A",'1.0 - Transporte'!D32*'1.0 - Transporte'!$E$18,0)</f>
        <v>0</v>
      </c>
      <c r="F32" s="196">
        <f>IF(' Banco de Dados'!H22="A",'1.0 - Transporte'!D32*'1.0 - Transporte'!$F$18,0)</f>
        <v>0</v>
      </c>
      <c r="G32" s="196">
        <f t="shared" si="0"/>
        <v>887.06</v>
      </c>
      <c r="H32" s="196">
        <f>G32*' Banco de Dados'!$C$88</f>
        <v>750.99154053155553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Transporte'!D33*'1.0 - Transporte'!$E$18,0)</f>
        <v>0</v>
      </c>
      <c r="F33" s="196">
        <f>IF(' Banco de Dados'!H23="A",'1.0 - Transporte'!D33*'1.0 - Transporte'!$F$18,0)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Transporte'!D34*'1.0 - Transporte'!$E$18,0)</f>
        <v>0</v>
      </c>
      <c r="F34" s="196">
        <f>IF(' Banco de Dados'!H24="A",'1.0 - Transporte'!D34*'1.0 - Transporte'!$F$18,0)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Transporte'!D35*'1.0 - Transporte'!$E$18,0)</f>
        <v>0</v>
      </c>
      <c r="F35" s="196">
        <f>IF(' Banco de Dados'!H25="A",'1.0 - Transporte'!D35*'1.0 - Transporte'!$F$18,0)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977.42</v>
      </c>
      <c r="E36" s="196">
        <f>IF(' Banco de Dados'!G26="A",'1.0 - Transporte'!D36*'1.0 - Transporte'!$E$18,0)</f>
        <v>0</v>
      </c>
      <c r="F36" s="196">
        <f>IF(' Banco de Dados'!H26="A",'1.0 - Transporte'!D36*'1.0 - Transporte'!$F$18,0)</f>
        <v>0</v>
      </c>
      <c r="G36" s="196">
        <f t="shared" si="0"/>
        <v>977.42</v>
      </c>
      <c r="H36" s="196">
        <f>G36*' Banco de Dados'!$C$88</f>
        <v>827.49098318755557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1307.1600000000001</v>
      </c>
      <c r="E37" s="196">
        <f>IF(' Banco de Dados'!G27="A",'1.0 - Transporte'!D37*'1.0 - Transporte'!$E$18,0)</f>
        <v>0</v>
      </c>
      <c r="F37" s="196">
        <f>IF(' Banco de Dados'!H27="A",'1.0 - Transporte'!D37*'1.0 - Transporte'!$F$18,0)</f>
        <v>0</v>
      </c>
      <c r="G37" s="196">
        <f t="shared" si="0"/>
        <v>1307.1600000000001</v>
      </c>
      <c r="H37" s="196">
        <f>G37*' Banco de Dados'!$C$88</f>
        <v>1106.6512999360002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5.5" customHeight="1">
      <c r="B38" s="640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196">
        <f>IF($I$12="X",' Banco de Dados'!D28,IF($I$12="XX",' Banco de Dados'!E28,IF($I$12="XXX",' Banco de Dados'!F28,0)))</f>
        <v>1986.28</v>
      </c>
      <c r="E38" s="196">
        <f>IF(' Banco de Dados'!G28="A",'1.0 - Transporte'!D38*'1.0 - Transporte'!$E$18,0)</f>
        <v>0</v>
      </c>
      <c r="F38" s="196">
        <f>IF(' Banco de Dados'!H28="A",'1.0 - Transporte'!D38*'1.0 - Transporte'!$F$18,0)</f>
        <v>0</v>
      </c>
      <c r="G38" s="196">
        <f t="shared" si="0"/>
        <v>1986.28</v>
      </c>
      <c r="H38" s="196">
        <f>G38*' Banco de Dados'!$C$88</f>
        <v>1681.5993023324445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1986.28</v>
      </c>
      <c r="E39" s="196">
        <f>IF(' Banco de Dados'!G29="A",'1.0 - Transporte'!D39*'1.0 - Transporte'!$E$18,0)</f>
        <v>0</v>
      </c>
      <c r="F39" s="196">
        <f>IF(' Banco de Dados'!H29="A",'1.0 - Transporte'!D39*'1.0 - Transporte'!$F$18,0)</f>
        <v>0</v>
      </c>
      <c r="G39" s="196">
        <f t="shared" si="0"/>
        <v>1986.28</v>
      </c>
      <c r="H39" s="196">
        <f>G39*' Banco de Dados'!$C$88</f>
        <v>1681.5993023324445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1986.28</v>
      </c>
      <c r="E40" s="196">
        <f>IF(' Banco de Dados'!G30="A",'1.0 - Transporte'!D40*'1.0 - Transporte'!$E$18,0)</f>
        <v>0</v>
      </c>
      <c r="F40" s="196">
        <f>IF(' Banco de Dados'!H30="A",'1.0 - Transporte'!D40*'1.0 - Transporte'!$F$18,0)</f>
        <v>0</v>
      </c>
      <c r="G40" s="196">
        <f t="shared" si="0"/>
        <v>1986.28</v>
      </c>
      <c r="H40" s="196">
        <f>G40*' Banco de Dados'!$C$88</f>
        <v>1681.5993023324445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1986.28</v>
      </c>
      <c r="E41" s="196">
        <f>IF(' Banco de Dados'!G31="A",'1.0 - Transporte'!D41*'1.0 - Transporte'!$E$18,0)</f>
        <v>0</v>
      </c>
      <c r="F41" s="196">
        <f>IF(' Banco de Dados'!H31="A",'1.0 - Transporte'!D41*'1.0 - Transporte'!$F$18,0)</f>
        <v>0</v>
      </c>
      <c r="G41" s="196">
        <f t="shared" si="0"/>
        <v>1986.28</v>
      </c>
      <c r="H41" s="196">
        <f>G41*' Banco de Dados'!$C$88</f>
        <v>1681.5993023324445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1986.28</v>
      </c>
      <c r="E42" s="196">
        <f>IF(' Banco de Dados'!G32="A",'1.0 - Transporte'!D42*'1.0 - Transporte'!$E$18,0)</f>
        <v>0</v>
      </c>
      <c r="F42" s="196">
        <f>IF(' Banco de Dados'!H32="A",'1.0 - Transporte'!D42*'1.0 - Transporte'!$F$18,0)</f>
        <v>0</v>
      </c>
      <c r="G42" s="196">
        <f t="shared" si="0"/>
        <v>1986.28</v>
      </c>
      <c r="H42" s="196">
        <f>G42*' Banco de Dados'!$C$88</f>
        <v>1681.5993023324445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1986.28</v>
      </c>
      <c r="E43" s="196">
        <f>IF(' Banco de Dados'!G33="A",'1.0 - Transporte'!D43*'1.0 - Transporte'!$E$18,0)</f>
        <v>0</v>
      </c>
      <c r="F43" s="196">
        <f>IF(' Banco de Dados'!H33="A",'1.0 - Transporte'!D43*'1.0 - Transporte'!$F$18,0)</f>
        <v>0</v>
      </c>
      <c r="G43" s="196">
        <f t="shared" si="0"/>
        <v>1986.28</v>
      </c>
      <c r="H43" s="196">
        <f>G43*' Banco de Dados'!$C$88</f>
        <v>1681.5993023324445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1986.28</v>
      </c>
      <c r="E44" s="196">
        <f>IF(' Banco de Dados'!G34="A",'1.0 - Transporte'!D44*'1.0 - Transporte'!$E$18,0)</f>
        <v>0</v>
      </c>
      <c r="F44" s="196">
        <f>IF(' Banco de Dados'!H34="A",'1.0 - Transporte'!D44*'1.0 - Transporte'!$F$18,0)</f>
        <v>0</v>
      </c>
      <c r="G44" s="196">
        <f t="shared" si="0"/>
        <v>1986.28</v>
      </c>
      <c r="H44" s="196">
        <f>G44*' Banco de Dados'!$C$88</f>
        <v>1681.5993023324445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1986.28</v>
      </c>
      <c r="E45" s="196">
        <f>IF(' Banco de Dados'!G35="A",'1.0 - Transporte'!D45*'1.0 - Transporte'!$E$18,0)</f>
        <v>0</v>
      </c>
      <c r="F45" s="196">
        <f>IF(' Banco de Dados'!H35="A",'1.0 - Transporte'!D45*'1.0 - Transporte'!$F$18,0)</f>
        <v>0</v>
      </c>
      <c r="G45" s="196">
        <f t="shared" si="0"/>
        <v>1986.28</v>
      </c>
      <c r="H45" s="196">
        <f>G45*' Banco de Dados'!$C$88</f>
        <v>1681.5993023324445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>
        <v>1</v>
      </c>
      <c r="D46" s="196">
        <f>IF($I$12="X",' Banco de Dados'!D36,IF($I$12="XX",' Banco de Dados'!E36,IF($I$12="XXX",' Banco de Dados'!F36,0)))</f>
        <v>2135.25</v>
      </c>
      <c r="E46" s="196">
        <f>IF(' Banco de Dados'!G36="A",'1.0 - Transporte'!D46*'1.0 - Transporte'!$E$18,0)</f>
        <v>0</v>
      </c>
      <c r="F46" s="196">
        <f>IF(' Banco de Dados'!H36="A",'1.0 - Transporte'!D46*'1.0 - Transporte'!$F$18,0)</f>
        <v>0</v>
      </c>
      <c r="G46" s="196">
        <f t="shared" si="0"/>
        <v>2135.25</v>
      </c>
      <c r="H46" s="196">
        <f>G46*' Banco de Dados'!$C$88</f>
        <v>1807.7184034000002</v>
      </c>
      <c r="I46" s="199">
        <f t="shared" si="1"/>
        <v>3942.9684034000002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1986.28</v>
      </c>
      <c r="E47" s="196">
        <f>IF(' Banco de Dados'!G37="A",'1.0 - Transporte'!D47*'1.0 - Transporte'!$E$18,0)</f>
        <v>0</v>
      </c>
      <c r="F47" s="196">
        <f>IF(' Banco de Dados'!H37="A",'1.0 - Transporte'!D47*'1.0 - Transporte'!$F$18,0)</f>
        <v>0</v>
      </c>
      <c r="G47" s="196">
        <f t="shared" si="0"/>
        <v>1986.28</v>
      </c>
      <c r="H47" s="196">
        <f>G47*' Banco de Dados'!$C$88</f>
        <v>1681.5993023324445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1986.28</v>
      </c>
      <c r="E48" s="196">
        <f>IF(' Banco de Dados'!G38="A",'1.0 - Transporte'!D48*'1.0 - Transporte'!$E$18,0)</f>
        <v>0</v>
      </c>
      <c r="F48" s="196">
        <f>IF(' Banco de Dados'!H38="A",'1.0 - Transporte'!D48*'1.0 - Transporte'!$F$18,0)</f>
        <v>0</v>
      </c>
      <c r="G48" s="196">
        <f t="shared" si="0"/>
        <v>1986.28</v>
      </c>
      <c r="H48" s="196">
        <f>G48*' Banco de Dados'!$C$88</f>
        <v>1681.5993023324445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1986.28</v>
      </c>
      <c r="E49" s="196">
        <f>IF(' Banco de Dados'!G39="A",'1.0 - Transporte'!D49*'1.0 - Transporte'!$E$18,0)</f>
        <v>0</v>
      </c>
      <c r="F49" s="196">
        <f>IF(' Banco de Dados'!H39="A",'1.0 - Transporte'!D49*'1.0 - Transporte'!$F$18,0)</f>
        <v>0</v>
      </c>
      <c r="G49" s="196">
        <f t="shared" si="0"/>
        <v>1986.28</v>
      </c>
      <c r="H49" s="196">
        <f>G49*' Banco de Dados'!$C$88</f>
        <v>1681.5993023324445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1246.0999999999999</v>
      </c>
      <c r="E50" s="196">
        <f>IF(' Banco de Dados'!G40="A",'1.0 - Transporte'!D50*'1.0 - Transporte'!$E$18,0)</f>
        <v>0</v>
      </c>
      <c r="F50" s="196">
        <f>IF(' Banco de Dados'!H40="A",'1.0 - Transporte'!D50*'1.0 - Transporte'!$F$18,0)</f>
        <v>0</v>
      </c>
      <c r="G50" s="196">
        <f t="shared" si="0"/>
        <v>1246.0999999999999</v>
      </c>
      <c r="H50" s="196">
        <f>G50*' Banco de Dados'!$C$88</f>
        <v>1054.9574534488888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1261.6400000000001</v>
      </c>
      <c r="E51" s="196">
        <f>IF(' Banco de Dados'!G41="A",'1.0 - Transporte'!D51*'1.0 - Transporte'!$E$18,0)</f>
        <v>0</v>
      </c>
      <c r="F51" s="196">
        <f>IF(' Banco de Dados'!H41="A",'1.0 - Transporte'!D51*'1.0 - Transporte'!$F$18,0)</f>
        <v>0</v>
      </c>
      <c r="G51" s="196">
        <f t="shared" si="0"/>
        <v>1261.6400000000001</v>
      </c>
      <c r="H51" s="196">
        <f>G51*' Banco de Dados'!$C$88</f>
        <v>1068.1137320995558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942.84</v>
      </c>
      <c r="E52" s="196">
        <f>IF(' Banco de Dados'!G42="A",'1.0 - Transporte'!D52*'1.0 - Transporte'!$E$18,0)</f>
        <v>0</v>
      </c>
      <c r="F52" s="196">
        <f>IF(' Banco de Dados'!H42="A",'1.0 - Transporte'!D52*'1.0 - Transporte'!$F$18,0)</f>
        <v>0</v>
      </c>
      <c r="G52" s="196">
        <f t="shared" si="0"/>
        <v>942.84</v>
      </c>
      <c r="H52" s="196">
        <f>G52*' Banco de Dados'!$C$88</f>
        <v>798.21530006400008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942.84</v>
      </c>
      <c r="E53" s="196">
        <f>IF(' Banco de Dados'!G43="A",'1.0 - Transporte'!D53*'1.0 - Transporte'!$E$18,0)</f>
        <v>0</v>
      </c>
      <c r="F53" s="196">
        <f>IF(' Banco de Dados'!H43="A",'1.0 - Transporte'!D53*'1.0 - Transporte'!$F$18,0)</f>
        <v>0</v>
      </c>
      <c r="G53" s="196">
        <f t="shared" si="0"/>
        <v>942.84</v>
      </c>
      <c r="H53" s="196">
        <f>G53*' Banco de Dados'!$C$88</f>
        <v>798.21530006400008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Transporte'!D54*'1.0 - Transporte'!$E$18,0)</f>
        <v>395.072</v>
      </c>
      <c r="F54" s="196">
        <f>IF(' Banco de Dados'!H44="A",'1.0 - Transporte'!D54*'1.0 - Transporte'!$F$18,0)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2.333333333333333</v>
      </c>
      <c r="D55" s="41"/>
      <c r="E55" s="132"/>
      <c r="F55" s="132"/>
      <c r="G55" s="132"/>
      <c r="H55" s="132"/>
      <c r="I55" s="87">
        <f>SUM(I19:I54)</f>
        <v>7212.1048503625479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12" t="s">
        <v>62</v>
      </c>
      <c r="C58" s="712" t="s">
        <v>91</v>
      </c>
      <c r="D58" s="712" t="s">
        <v>56</v>
      </c>
      <c r="E58" s="161" t="s">
        <v>83</v>
      </c>
      <c r="F58" s="161" t="s">
        <v>84</v>
      </c>
      <c r="G58" s="161" t="s">
        <v>57</v>
      </c>
      <c r="H58" s="161" t="s">
        <v>9</v>
      </c>
      <c r="I58" s="712" t="s">
        <v>58</v>
      </c>
      <c r="J58" s="5"/>
      <c r="K58" s="94"/>
      <c r="O58"/>
      <c r="P58"/>
      <c r="Q58"/>
    </row>
    <row r="59" spans="2:17" ht="10.5" customHeight="1" thickBot="1">
      <c r="B59" s="713"/>
      <c r="C59" s="713"/>
      <c r="D59" s="713"/>
      <c r="E59" s="291">
        <v>0.4</v>
      </c>
      <c r="F59" s="292">
        <v>0.2</v>
      </c>
      <c r="G59" s="293"/>
      <c r="H59" s="293"/>
      <c r="I59" s="713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670">
        <f>SUM($C$19:$C$54)/400</f>
        <v>5.8333333333333327E-3</v>
      </c>
      <c r="D60" s="298">
        <f>IF($I$12="X",' Banco de Dados'!D46,IF($I$12="XX",' Banco de Dados'!E46,IF($I$12="XXX",' Banco de Dados'!F50,0)))</f>
        <v>6000</v>
      </c>
      <c r="E60" s="298">
        <f>IF(' Banco de Dados'!G46="A",'1.0 - Transporte'!D60*'1.0 - Transporte'!$E$18,0)</f>
        <v>0</v>
      </c>
      <c r="F60" s="298">
        <f>IF(' Banco de Dados'!H46="A",'1.0 - Transporte'!D60*'1.0 - Transporte'!$F$18,0)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64.631258222222215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670">
        <f>SUM($C$19:$C$54)/150</f>
        <v>1.5555555555555553E-2</v>
      </c>
      <c r="D61" s="300">
        <f>IF($I$12="X",' Banco de Dados'!D47,IF($I$12="XX",' Banco de Dados'!E47,IF($I$12="XXX",' Banco de Dados'!F51,0)))</f>
        <v>6000</v>
      </c>
      <c r="E61" s="300">
        <f>IF(' Banco de Dados'!G47="A",'1.0 - Transporte'!D61*'1.0 - Transporte'!$E$18,0)</f>
        <v>0</v>
      </c>
      <c r="F61" s="300">
        <f>IF(' Banco de Dados'!H47="A",'1.0 - Transporte'!D61*'1.0 - Transporte'!$F$18,0)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172.35002192592589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670">
        <f>SUM($C$19:$C$54)/150</f>
        <v>1.5555555555555553E-2</v>
      </c>
      <c r="D62" s="300">
        <f>IF($I$12="X",' Banco de Dados'!D48,IF($I$12="XX",' Banco de Dados'!E48,IF($I$12="XXX",' Banco de Dados'!F52,0)))</f>
        <v>1990.8</v>
      </c>
      <c r="E62" s="300">
        <f>IF(' Banco de Dados'!G48="A",'1.0 - Transporte'!D62*'1.0 - Transporte'!$E$18,0)</f>
        <v>0</v>
      </c>
      <c r="F62" s="300">
        <f>IF(' Banco de Dados'!H48="A",'1.0 - Transporte'!D62*'1.0 - Transporte'!$F$18,0)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57.185737275022213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670">
        <f>SUM($C$19:$C$54)/150</f>
        <v>1.5555555555555553E-2</v>
      </c>
      <c r="D63" s="300">
        <f>IF($I$12="X",' Banco de Dados'!D49,IF($I$12="XX",' Banco de Dados'!E49,IF($I$12="XXX",' Banco de Dados'!F53,0)))</f>
        <v>1437.8</v>
      </c>
      <c r="E63" s="300">
        <f>IF(' Banco de Dados'!G49="A",'1.0 - Transporte'!D63*'1.0 - Transporte'!$E$18,0)</f>
        <v>0</v>
      </c>
      <c r="F63" s="300">
        <f>IF(' Banco de Dados'!H49="A",'1.0 - Transporte'!D63*'1.0 - Transporte'!$F$18,0)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41.300810254182707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670">
        <f>SUM($C$19:$C$54)/400</f>
        <v>5.8333333333333327E-3</v>
      </c>
      <c r="D64" s="300">
        <f>IF($I$12="X",' Banco de Dados'!D50,IF($I$12="XX",' Banco de Dados'!E50,IF($I$12="XXX",' Banco de Dados'!F54,0)))</f>
        <v>2765</v>
      </c>
      <c r="E64" s="300">
        <f>IF(' Banco de Dados'!G50="A",'1.0 - Transporte'!D64*'1.0 - Transporte'!$E$18,0)</f>
        <v>0</v>
      </c>
      <c r="F64" s="300">
        <f>IF(' Banco de Dados'!H50="A",'1.0 - Transporte'!D64*'1.0 - Transporte'!$F$18,0)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29.784238164074072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670">
        <f>SUM($C$19:$C$54)/400</f>
        <v>5.8333333333333327E-3</v>
      </c>
      <c r="D65" s="302">
        <f>IF($I$12="X",' Banco de Dados'!D51,IF($I$12="XX",' Banco de Dados'!E51,IF($I$12="XXX",' Banco de Dados'!F55,0)))</f>
        <v>3882.06</v>
      </c>
      <c r="E65" s="302">
        <f>IF(' Banco de Dados'!G51="A",'1.0 - Transporte'!D65*'1.0 - Transporte'!$E$18,0)</f>
        <v>0</v>
      </c>
      <c r="F65" s="302">
        <f>IF(' Banco de Dados'!H51="A",'1.0 - Transporte'!D65*'1.0 - Transporte'!$F$18,0)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41.817070382360001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6.416666666666665E-2</v>
      </c>
      <c r="D66" s="296"/>
      <c r="E66" s="296"/>
      <c r="F66" s="296"/>
      <c r="G66" s="296"/>
      <c r="H66" s="296"/>
      <c r="I66" s="297">
        <f>SUM(I60:I65)</f>
        <v>407.06913622378704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47" t="s">
        <v>26</v>
      </c>
      <c r="C69" s="163"/>
      <c r="D69" s="712" t="s">
        <v>91</v>
      </c>
      <c r="E69" s="712" t="s">
        <v>59</v>
      </c>
      <c r="F69" s="712" t="s">
        <v>197</v>
      </c>
      <c r="G69" s="712" t="s">
        <v>196</v>
      </c>
      <c r="H69" s="712" t="s">
        <v>198</v>
      </c>
      <c r="I69" s="712" t="s">
        <v>18</v>
      </c>
      <c r="L69" s="2"/>
      <c r="P69"/>
      <c r="Q69"/>
    </row>
    <row r="70" spans="2:17">
      <c r="B70" s="751"/>
      <c r="C70" s="164"/>
      <c r="D70" s="746"/>
      <c r="E70" s="746"/>
      <c r="F70" s="746"/>
      <c r="G70" s="746"/>
      <c r="H70" s="746"/>
      <c r="I70" s="746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2.333333333333333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110</v>
      </c>
      <c r="I72" s="597">
        <f t="shared" ref="I72:I95" si="5">IF(H72="a",G72*D72,0)</f>
        <v>2.333333333333333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2.333333333333333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110</v>
      </c>
      <c r="I74" s="597">
        <f t="shared" si="5"/>
        <v>8.5555555555555536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2.3974999999999995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110</v>
      </c>
      <c r="I77" s="597">
        <f t="shared" si="5"/>
        <v>12.393276874999998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2.333333333333333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110</v>
      </c>
      <c r="I80" s="597">
        <f t="shared" si="5"/>
        <v>1.3416666666666666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2.333333333333333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110</v>
      </c>
      <c r="I82" s="597">
        <f t="shared" si="5"/>
        <v>4.6909722222222214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2.333333333333333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110</v>
      </c>
      <c r="I84" s="597">
        <f t="shared" si="5"/>
        <v>7.1555555555555541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2.333333333333333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110</v>
      </c>
      <c r="I85" s="597">
        <f t="shared" si="5"/>
        <v>15.866666666666664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2.333333333333333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110</v>
      </c>
      <c r="I88" s="597">
        <f t="shared" si="5"/>
        <v>25.2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2.333333333333333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110</v>
      </c>
      <c r="I90" s="597">
        <f t="shared" si="5"/>
        <v>12.444444444444443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2.3974999999999995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110</v>
      </c>
      <c r="I96" s="597">
        <f>IF(H96="a",G96*D96,0)</f>
        <v>34.364166666666662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124.3456379861111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47" t="s">
        <v>0</v>
      </c>
      <c r="C99" s="163"/>
      <c r="D99" s="712" t="s">
        <v>91</v>
      </c>
      <c r="E99" s="712" t="s">
        <v>59</v>
      </c>
      <c r="F99" s="712" t="s">
        <v>197</v>
      </c>
      <c r="G99" s="712" t="s">
        <v>196</v>
      </c>
      <c r="H99" s="712" t="s">
        <v>198</v>
      </c>
      <c r="I99" s="712" t="s">
        <v>18</v>
      </c>
      <c r="L99" s="2"/>
      <c r="P99"/>
      <c r="Q99"/>
    </row>
    <row r="100" spans="2:17">
      <c r="B100" s="751"/>
      <c r="C100" s="164"/>
      <c r="D100" s="746"/>
      <c r="E100" s="746"/>
      <c r="F100" s="746"/>
      <c r="G100" s="746"/>
      <c r="H100" s="746"/>
      <c r="I100" s="746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7">IF(H102="a",SUM($C$24:$C$32),0)</f>
        <v>1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 t="s">
        <v>110</v>
      </c>
      <c r="I102" s="199">
        <f t="shared" ref="I102:I118" si="8">IF(H102="a",G102*D102,0)</f>
        <v>15.416666666666666</v>
      </c>
      <c r="J102" s="147"/>
      <c r="K102" s="94"/>
      <c r="L102" s="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O103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O104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O105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O106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O107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O108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O109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O110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O111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O11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O113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L114" s="2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O115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L116" s="2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O117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L118" s="2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O119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15.416666666666666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47" t="s">
        <v>199</v>
      </c>
      <c r="C122" s="712" t="s">
        <v>198</v>
      </c>
      <c r="D122" s="712" t="s">
        <v>91</v>
      </c>
      <c r="E122" s="712" t="s">
        <v>59</v>
      </c>
      <c r="F122" s="712" t="s">
        <v>197</v>
      </c>
      <c r="G122" s="712" t="s">
        <v>203</v>
      </c>
      <c r="H122" s="712" t="s">
        <v>196</v>
      </c>
      <c r="I122" s="712" t="s">
        <v>18</v>
      </c>
      <c r="O122"/>
      <c r="P122"/>
      <c r="Q122"/>
    </row>
    <row r="123" spans="2:17">
      <c r="B123" s="751"/>
      <c r="C123" s="746"/>
      <c r="D123" s="746"/>
      <c r="E123" s="746"/>
      <c r="F123" s="746"/>
      <c r="G123" s="746"/>
      <c r="H123" s="746"/>
      <c r="I123" s="746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2.333333333333333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3.4999999999999996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2.333333333333333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0.29166666666666663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2.333333333333333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15.166666666666664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2.333333333333333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2.1874999999999996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2.333333333333333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0.34513888888888883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2.333333333333333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8.7499999999999982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2.333333333333333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0.58333333333333326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2.333333333333333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1.458333333333333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2.333333333333333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1.5166666666666666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2.333333333333333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4.3458333333333332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2.333333333333333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0.99166666666666647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2.333333333333333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0.52499999999999991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2.333333333333333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2.9166666666666661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2.333333333333333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2.8972222222222221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2.333333333333333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1.0149999999999997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2.333333333333333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2.3624999999999994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2.333333333333333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0.93333333333333324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2.333333333333333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4.1805555555555554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2.333333333333333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1.3319444444444442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2.333333333333333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1.9249999999999996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2.333333333333333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9.2361111111111107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2.333333333333333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3.6361111111111106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70.096249999999969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47" t="s">
        <v>14</v>
      </c>
      <c r="C148" s="749"/>
      <c r="D148" s="712" t="s">
        <v>91</v>
      </c>
      <c r="E148" s="712" t="s">
        <v>21</v>
      </c>
      <c r="F148" s="712" t="s">
        <v>209</v>
      </c>
      <c r="G148" s="712" t="s">
        <v>210</v>
      </c>
      <c r="H148" s="712" t="s">
        <v>198</v>
      </c>
      <c r="I148" s="712" t="s">
        <v>18</v>
      </c>
      <c r="J148" s="144"/>
      <c r="L148" s="2"/>
      <c r="P148"/>
      <c r="Q148"/>
    </row>
    <row r="149" spans="2:17">
      <c r="B149" s="751"/>
      <c r="C149" s="752"/>
      <c r="D149" s="746"/>
      <c r="E149" s="746"/>
      <c r="F149" s="746"/>
      <c r="G149" s="746"/>
      <c r="H149" s="746"/>
      <c r="I149" s="746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2.3974999999999995</v>
      </c>
      <c r="E150" s="196">
        <f>' Banco de Dados'!C55</f>
        <v>1.2</v>
      </c>
      <c r="F150" s="219">
        <f>' Banco de Dados'!D55</f>
        <v>22</v>
      </c>
      <c r="G150" s="219">
        <f>F150*E150</f>
        <v>26.4</v>
      </c>
      <c r="H150" s="198" t="str">
        <f>' Banco de Dados'!E55</f>
        <v>a</v>
      </c>
      <c r="I150" s="199">
        <f t="shared" ref="I150:I156" si="12">IF(H150="a",G150*D150,0)</f>
        <v>63.293999999999983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2.3974999999999995</v>
      </c>
      <c r="E151" s="196">
        <f>' Banco de Dados'!C56</f>
        <v>0</v>
      </c>
      <c r="F151" s="219">
        <f>' Banco de Dados'!D56</f>
        <v>22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2.3974999999999995</v>
      </c>
      <c r="E152" s="196">
        <f>' Banco de Dados'!C57</f>
        <v>0</v>
      </c>
      <c r="F152" s="219">
        <f>' Banco de Dados'!D57</f>
        <v>22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2.3974999999999995</v>
      </c>
      <c r="E153" s="196">
        <f>' Banco de Dados'!C58</f>
        <v>0</v>
      </c>
      <c r="F153" s="219">
        <f>' Banco de Dados'!D58</f>
        <v>22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2.3974999999999995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1018.9374999999998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2.3974999999999995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2.3974999999999995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1082.2314999999999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47" t="s">
        <v>25</v>
      </c>
      <c r="C159" s="749"/>
      <c r="D159" s="712" t="s">
        <v>91</v>
      </c>
      <c r="E159" s="712" t="s">
        <v>59</v>
      </c>
      <c r="F159" s="712"/>
      <c r="G159" s="712" t="s">
        <v>106</v>
      </c>
      <c r="H159" s="712" t="s">
        <v>24</v>
      </c>
      <c r="I159" s="712" t="s">
        <v>18</v>
      </c>
      <c r="J159" s="144"/>
      <c r="L159" s="2"/>
      <c r="P159"/>
      <c r="Q159"/>
    </row>
    <row r="160" spans="2:17">
      <c r="B160" s="751"/>
      <c r="C160" s="752"/>
      <c r="D160" s="746"/>
      <c r="E160" s="746"/>
      <c r="F160" s="746"/>
      <c r="G160" s="746"/>
      <c r="H160" s="746"/>
      <c r="I160" s="746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14684.334999999999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3005.8217777777777</v>
      </c>
      <c r="F162" s="196"/>
      <c r="G162" s="196"/>
      <c r="H162" s="568">
        <v>1</v>
      </c>
      <c r="I162" s="569">
        <f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3238.2027301587309</v>
      </c>
      <c r="F163" s="196"/>
      <c r="G163" s="196"/>
      <c r="H163" s="568">
        <v>1</v>
      </c>
      <c r="I163" s="569">
        <f t="shared" ref="I163:I177" si="14">E163*D163</f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19529.897169312168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8701.7457142857129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7791.3521957671946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8349.9654333333328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9800.0261375661357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18013.867666666669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19143.326103703705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8024.8991851851852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767.58277595767197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>
        <v>1</v>
      </c>
      <c r="E173" s="196">
        <f>'Banco Dados Máquinas'!P15</f>
        <v>43852.759628851541</v>
      </c>
      <c r="F173" s="196"/>
      <c r="G173" s="196"/>
      <c r="H173" s="568">
        <v>1</v>
      </c>
      <c r="I173" s="569">
        <f t="shared" si="14"/>
        <v>43852.759628851541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13134.163086611457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8473.1278769841283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25063.234993055561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7231.8026091269849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10785.145467563838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122.67708333333333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43852.759628851541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47" t="s">
        <v>31</v>
      </c>
      <c r="C182" s="749"/>
      <c r="D182" s="712" t="s">
        <v>91</v>
      </c>
      <c r="E182" s="712" t="s">
        <v>239</v>
      </c>
      <c r="F182" s="712" t="s">
        <v>209</v>
      </c>
      <c r="G182" s="712"/>
      <c r="H182" s="712"/>
      <c r="I182" s="749" t="s">
        <v>23</v>
      </c>
      <c r="K182" s="71"/>
      <c r="O182"/>
      <c r="P182"/>
      <c r="Q182"/>
    </row>
    <row r="183" spans="2:17" ht="13.5" thickBot="1">
      <c r="B183" s="748"/>
      <c r="C183" s="750"/>
      <c r="D183" s="713"/>
      <c r="E183" s="713"/>
      <c r="F183" s="746"/>
      <c r="G183" s="713"/>
      <c r="H183" s="713"/>
      <c r="I183" s="750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2.3974999999999995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5.9937499999999986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5">
        <f t="shared" si="15"/>
        <v>2.3974999999999995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220.56999999999996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2.3974999999999995</v>
      </c>
      <c r="E186" s="575">
        <f>' Banco de Dados'!C79</f>
        <v>2.5</v>
      </c>
      <c r="F186" s="587">
        <f>' Banco de Dados'!D79</f>
        <v>1</v>
      </c>
      <c r="G186" s="577"/>
      <c r="H186" s="577"/>
      <c r="I186" s="576">
        <f t="shared" si="16"/>
        <v>5.9937499999999986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2.3974999999999995</v>
      </c>
      <c r="E187" s="575">
        <f>' Banco de Dados'!C80</f>
        <v>2.25</v>
      </c>
      <c r="F187" s="587">
        <f>' Banco de Dados'!D80</f>
        <v>44</v>
      </c>
      <c r="G187" s="577"/>
      <c r="H187" s="577"/>
      <c r="I187" s="576">
        <f t="shared" si="16"/>
        <v>237.35249999999996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/>
      <c r="I188" s="199">
        <f>IF(H188="a",E188*C13,0)</f>
        <v>0</v>
      </c>
      <c r="J188" s="94"/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J189" s="94"/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J190" s="94"/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2.3974999999999995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5.9937499999999991E-3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469.91599374999998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53233.939663840654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5030.4765058437897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4383.7009550924449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39" t="s">
        <v>35</v>
      </c>
      <c r="F200" s="74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1095.9252387731112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394.53308595832004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1490.4583247314313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1" t="s">
        <v>28</v>
      </c>
      <c r="F205" s="74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776.13066090161328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3356.0464688986422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3593.1975041741352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7725.3746339743902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71863.950083482705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3" t="s">
        <v>368</v>
      </c>
      <c r="D214" s="743"/>
      <c r="E214" s="743"/>
      <c r="F214" s="743"/>
      <c r="G214" s="743"/>
      <c r="H214" s="743"/>
      <c r="I214" s="743"/>
      <c r="L214" s="2"/>
      <c r="P214"/>
      <c r="Q214"/>
    </row>
    <row r="215" spans="2:17" ht="18.75">
      <c r="B215" s="591"/>
      <c r="C215" s="70" t="s">
        <v>102</v>
      </c>
      <c r="D215" s="70"/>
      <c r="E215" s="744" t="s">
        <v>104</v>
      </c>
      <c r="F215" s="744"/>
      <c r="G215" s="70"/>
      <c r="H215" s="745">
        <f>H216*12</f>
        <v>862367.4010017924</v>
      </c>
      <c r="I215" s="745"/>
      <c r="O215"/>
      <c r="P215"/>
      <c r="Q215"/>
    </row>
    <row r="216" spans="2:17" ht="18.75">
      <c r="B216" s="591"/>
      <c r="C216" s="70" t="s">
        <v>102</v>
      </c>
      <c r="D216" s="70"/>
      <c r="E216" s="744" t="s">
        <v>103</v>
      </c>
      <c r="F216" s="744"/>
      <c r="G216" s="70"/>
      <c r="H216" s="745">
        <f>I212</f>
        <v>71863.950083482705</v>
      </c>
      <c r="I216" s="745"/>
      <c r="L216" s="2"/>
      <c r="P216"/>
      <c r="Q216"/>
    </row>
    <row r="217" spans="2:17" ht="18.75">
      <c r="B217" s="591"/>
      <c r="C217" s="70" t="s">
        <v>102</v>
      </c>
      <c r="D217" s="70"/>
      <c r="E217" s="744" t="s">
        <v>366</v>
      </c>
      <c r="F217" s="744"/>
      <c r="G217" s="70"/>
      <c r="H217" s="745">
        <f>H216/C13</f>
        <v>3266.5431856128503</v>
      </c>
      <c r="I217" s="745"/>
      <c r="K217" s="94"/>
      <c r="O217"/>
      <c r="P217"/>
      <c r="Q217"/>
    </row>
    <row r="218" spans="2:17" ht="18.75">
      <c r="B218" s="591"/>
      <c r="C218" s="70" t="s">
        <v>102</v>
      </c>
      <c r="D218" s="70"/>
      <c r="E218" s="744" t="s">
        <v>367</v>
      </c>
      <c r="F218" s="744"/>
      <c r="G218" s="70"/>
      <c r="H218" s="745">
        <f>H217/8</f>
        <v>408.31789820160628</v>
      </c>
      <c r="I218" s="745"/>
      <c r="K218" s="94"/>
      <c r="L218" s="2"/>
      <c r="P218"/>
      <c r="Q218"/>
    </row>
    <row r="219" spans="2:17">
      <c r="O219"/>
      <c r="P219"/>
      <c r="Q219"/>
    </row>
    <row r="220" spans="2:17" ht="18.75">
      <c r="E220" s="593" t="s">
        <v>369</v>
      </c>
      <c r="F220" s="743" t="s">
        <v>107</v>
      </c>
      <c r="G220" s="743"/>
      <c r="H220" s="743"/>
      <c r="I220" s="593" t="s">
        <v>370</v>
      </c>
      <c r="L220" s="2"/>
      <c r="P220"/>
      <c r="Q220"/>
    </row>
    <row r="221" spans="2:17" ht="18.75">
      <c r="E221" s="592">
        <v>45</v>
      </c>
      <c r="F221" s="738" t="str">
        <f>CONCATENATE(I224,"/","dia")</f>
        <v>ton/dia</v>
      </c>
      <c r="G221" s="738"/>
      <c r="H221" s="738"/>
      <c r="I221" s="594">
        <f>H217/E221</f>
        <v>72.58984856917445</v>
      </c>
      <c r="O221"/>
      <c r="P221"/>
      <c r="Q221"/>
    </row>
    <row r="222" spans="2:17">
      <c r="E222" s="617"/>
      <c r="O222"/>
      <c r="P222"/>
      <c r="Q222"/>
    </row>
    <row r="223" spans="2:17" ht="18.75">
      <c r="E223" s="617"/>
      <c r="H223" s="593" t="s">
        <v>365</v>
      </c>
      <c r="I223" s="593" t="s">
        <v>107</v>
      </c>
      <c r="O223"/>
      <c r="P223"/>
      <c r="Q223"/>
    </row>
    <row r="224" spans="2:17" ht="18.75">
      <c r="H224" s="594">
        <f>I221</f>
        <v>72.58984856917445</v>
      </c>
      <c r="I224" s="594" t="str">
        <f>+'Planilha Básica - Lixo'!D12</f>
        <v>ton</v>
      </c>
      <c r="O224"/>
      <c r="P224"/>
      <c r="Q224"/>
    </row>
    <row r="225" spans="4:17">
      <c r="D225" s="662"/>
      <c r="O225"/>
      <c r="P225"/>
      <c r="Q225"/>
    </row>
    <row r="226" spans="4:17">
      <c r="G226" s="753"/>
      <c r="H226" s="753"/>
      <c r="I226" s="596"/>
      <c r="O226"/>
      <c r="P226"/>
      <c r="Q226"/>
    </row>
    <row r="227" spans="4:17">
      <c r="O227"/>
      <c r="P227"/>
      <c r="Q227"/>
    </row>
    <row r="228" spans="4:17">
      <c r="O228"/>
      <c r="P228"/>
      <c r="Q228"/>
    </row>
    <row r="229" spans="4:17">
      <c r="O229"/>
      <c r="P229"/>
      <c r="Q229"/>
    </row>
    <row r="230" spans="4:17">
      <c r="O230"/>
      <c r="P230"/>
      <c r="Q230"/>
    </row>
    <row r="231" spans="4:17">
      <c r="O231"/>
      <c r="P231"/>
      <c r="Q231"/>
    </row>
    <row r="232" spans="4:17">
      <c r="O232"/>
      <c r="P232"/>
      <c r="Q232"/>
    </row>
    <row r="233" spans="4:17">
      <c r="O233"/>
      <c r="P233"/>
      <c r="Q233"/>
    </row>
    <row r="234" spans="4:17">
      <c r="O234"/>
      <c r="P234"/>
      <c r="Q234"/>
    </row>
    <row r="235" spans="4:17">
      <c r="O235"/>
      <c r="P235"/>
      <c r="Q235"/>
    </row>
    <row r="236" spans="4:17">
      <c r="O236"/>
      <c r="P236"/>
      <c r="Q236"/>
    </row>
    <row r="237" spans="4:17">
      <c r="O237"/>
      <c r="P237"/>
      <c r="Q237"/>
    </row>
    <row r="238" spans="4:17">
      <c r="O238"/>
      <c r="P238"/>
      <c r="Q238"/>
    </row>
    <row r="239" spans="4:17">
      <c r="O239"/>
      <c r="P239"/>
      <c r="Q239"/>
    </row>
    <row r="240" spans="4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G226:H226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C122:C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5" priority="32" stopIfTrue="1" operator="equal">
      <formula>0</formula>
    </cfRule>
  </conditionalFormatting>
  <conditionalFormatting sqref="C124:C138 C140:C145">
    <cfRule type="cellIs" dxfId="4" priority="2" stopIfTrue="1" operator="equal">
      <formula>0</formula>
    </cfRule>
  </conditionalFormatting>
  <conditionalFormatting sqref="C139">
    <cfRule type="cellIs" dxfId="3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topLeftCell="B1" zoomScaleNormal="100" workbookViewId="0">
      <pane xSplit="8" ySplit="9" topLeftCell="J115" activePane="bottomRight" state="frozen"/>
      <selection activeCell="I146" sqref="I146"/>
      <selection pane="topRight" activeCell="I146" sqref="I146"/>
      <selection pane="bottomLeft" activeCell="I146" sqref="I146"/>
      <selection pane="bottomRight" activeCell="I124" sqref="I124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355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4" t="e">
        <f>'Planilha Básica - Lixo'!#REF!</f>
        <v>#REF!</v>
      </c>
      <c r="E4" s="754"/>
      <c r="F4" s="754"/>
      <c r="G4" s="754"/>
      <c r="H4" s="754"/>
      <c r="I4" s="755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356</v>
      </c>
      <c r="E7" s="28"/>
      <c r="F7" s="28"/>
      <c r="G7" s="28"/>
      <c r="H7" s="29"/>
      <c r="I7" s="143"/>
      <c r="J7" s="37"/>
    </row>
    <row r="8" spans="2:17" ht="18" customHeight="1">
      <c r="B8" s="307" t="s">
        <v>238</v>
      </c>
      <c r="C8" s="30" t="s">
        <v>63</v>
      </c>
      <c r="D8" s="595" t="s">
        <v>454</v>
      </c>
      <c r="E8" s="31"/>
      <c r="F8" s="31"/>
      <c r="G8" s="21"/>
      <c r="H8" s="21"/>
      <c r="I8" s="595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58" t="s">
        <v>235</v>
      </c>
      <c r="H11" s="759"/>
      <c r="I11" s="76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170.72</v>
      </c>
      <c r="D12" s="119"/>
      <c r="G12" s="283" t="s">
        <v>236</v>
      </c>
      <c r="H12" s="284"/>
      <c r="I12" s="282" t="s">
        <v>232</v>
      </c>
      <c r="O12"/>
      <c r="P12"/>
      <c r="Q12"/>
    </row>
    <row r="13" spans="2:17" ht="15.75" customHeight="1">
      <c r="B13" s="116" t="s">
        <v>42</v>
      </c>
      <c r="C13" s="114">
        <f>' Banco de Dados'!C68</f>
        <v>22</v>
      </c>
      <c r="D13" s="120"/>
      <c r="G13" s="280" t="s">
        <v>230</v>
      </c>
      <c r="H13" s="281"/>
      <c r="I13" s="285" t="s">
        <v>232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231</v>
      </c>
      <c r="H14" s="277"/>
      <c r="I14" s="286" t="s">
        <v>233</v>
      </c>
      <c r="O14"/>
      <c r="P14"/>
      <c r="Q14"/>
    </row>
    <row r="15" spans="2:17" ht="13.5" thickBot="1">
      <c r="C15" s="111"/>
      <c r="G15" s="278" t="s">
        <v>418</v>
      </c>
      <c r="H15" s="279"/>
      <c r="I15" s="287" t="s">
        <v>234</v>
      </c>
      <c r="L15" s="2"/>
      <c r="P15"/>
      <c r="Q15"/>
    </row>
    <row r="16" spans="2:17" ht="12.75" customHeight="1">
      <c r="B16" s="669" t="s">
        <v>455</v>
      </c>
      <c r="J16" s="6"/>
      <c r="K16" s="2"/>
      <c r="L16" s="2"/>
    </row>
    <row r="17" spans="2:17" ht="12.75" customHeight="1">
      <c r="B17" s="712" t="s">
        <v>62</v>
      </c>
      <c r="C17" s="712" t="s">
        <v>91</v>
      </c>
      <c r="D17" s="712" t="s">
        <v>56</v>
      </c>
      <c r="E17" s="610" t="s">
        <v>83</v>
      </c>
      <c r="F17" s="610" t="s">
        <v>84</v>
      </c>
      <c r="G17" s="610" t="s">
        <v>57</v>
      </c>
      <c r="H17" s="610" t="s">
        <v>9</v>
      </c>
      <c r="I17" s="712" t="s">
        <v>58</v>
      </c>
      <c r="O17"/>
      <c r="P17"/>
      <c r="Q17"/>
    </row>
    <row r="18" spans="2:17" ht="11.25" customHeight="1" thickBot="1">
      <c r="B18" s="746"/>
      <c r="C18" s="746"/>
      <c r="D18" s="746"/>
      <c r="E18" s="133">
        <v>0.4</v>
      </c>
      <c r="F18" s="134" t="s">
        <v>446</v>
      </c>
      <c r="G18" s="614"/>
      <c r="H18" s="614"/>
      <c r="I18" s="746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1538.29</v>
      </c>
      <c r="E19" s="196">
        <f>IF(' Banco de Dados'!G9="A",'1.0 - Aterro (Sanitario)'!D19*'1.0 - Aterro (Sanitario)'!$E$18,0)</f>
        <v>0</v>
      </c>
      <c r="F19" s="196">
        <f>IF(' Banco de Dados'!H9="A",'1.0 - Aterro (Sanitario)'!D19*'1.0 - Aterro (Sanitario)'!$F$18,0)</f>
        <v>0</v>
      </c>
      <c r="G19" s="196">
        <f t="shared" ref="G19:G54" si="0">D19+E19+F19</f>
        <v>1538.29</v>
      </c>
      <c r="H19" s="196">
        <f>G19*' Banco de Dados'!$C$88</f>
        <v>1302.3276631617778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1211.01</v>
      </c>
      <c r="E20" s="196">
        <f>IF(' Banco de Dados'!G10="A",'1.0 - Aterro (Sanitario)'!D20*'1.0 - Aterro (Sanitario)'!$E$18,0)</f>
        <v>0</v>
      </c>
      <c r="F20" s="196">
        <f>IF(' Banco de Dados'!H10="A",'1.0 - Aterro (Sanitario)'!D20*'1.0 - Aterro (Sanitario)'!$F$18,0)</f>
        <v>0</v>
      </c>
      <c r="G20" s="196">
        <f t="shared" si="0"/>
        <v>1211.01</v>
      </c>
      <c r="H20" s="196">
        <f>G20*' Banco de Dados'!$C$88</f>
        <v>1025.2500005626666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Aterro (Sanitario)'!D21*'1.0 - Aterro (Sanitario)'!$E$18,0)</f>
        <v>0</v>
      </c>
      <c r="F21" s="196">
        <f>IF(' Banco de Dados'!H11="A",'1.0 - Aterro (Sanitario)'!D21*'1.0 - Aterro (Sanitario)'!$F$18,0)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288"/>
      <c r="D22" s="196">
        <f>IF($I$12="X",' Banco de Dados'!D12,IF($I$12="XX",' Banco de Dados'!E12,IF($I$12="XXX",' Banco de Dados'!F12,0)))</f>
        <v>877.06</v>
      </c>
      <c r="E22" s="196">
        <f>IF(' Banco de Dados'!G12="A",'1.0 - Aterro (Sanitario)'!D22*'1.0 - Aterro (Sanitario)'!$E$18,0)</f>
        <v>0</v>
      </c>
      <c r="F22" s="196">
        <f>IF(' Banco de Dados'!H12="A",'1.0 - Aterro (Sanitario)'!D22*'1.0 - Aterro (Sanitario)'!$F$18,0)</f>
        <v>0</v>
      </c>
      <c r="G22" s="196">
        <f t="shared" si="0"/>
        <v>877.06</v>
      </c>
      <c r="H22" s="196">
        <f>G22*' Banco de Dados'!$C$88</f>
        <v>742.52546675377778</v>
      </c>
      <c r="I22" s="199">
        <f t="shared" si="1"/>
        <v>0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Aterro (Sanitario)'!D23*'1.0 - Aterro (Sanitario)'!$E$18,0)</f>
        <v>0</v>
      </c>
      <c r="F23" s="196">
        <f>IF(' Banco de Dados'!H13="A",'1.0 - Aterro (Sanitario)'!D23*'1.0 - Aterro (Sanitario)'!$F$18,0)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Aterro (Sanitario)'!D24*'1.0 - Aterro (Sanitario)'!$E$18,0)</f>
        <v>422.28400000000005</v>
      </c>
      <c r="F24" s="196">
        <f>IF(' Banco de Dados'!H14="A",'1.0 - Aterro (Sanitario)'!D24*'1.0 - Aterro (Sanitario)'!$F$18,0)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/>
      <c r="D25" s="196">
        <f>IF($I$12="X",' Banco de Dados'!D15,IF($I$12="XX",' Banco de Dados'!E15,IF($I$12="XXX",' Banco de Dados'!F15,0)))</f>
        <v>1055.71</v>
      </c>
      <c r="E25" s="196">
        <f>IF(' Banco de Dados'!G15="A",'1.0 - Aterro (Sanitario)'!D25*'1.0 - Aterro (Sanitario)'!$E$18,0)</f>
        <v>422.28400000000005</v>
      </c>
      <c r="F25" s="196">
        <f>IF(' Banco de Dados'!H15="A",'1.0 - Aterro (Sanitario)'!D25*'1.0 - Aterro (Sanitario)'!$F$18,0)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Aterro (Sanitario)'!D26*'1.0 - Aterro (Sanitario)'!$E$18,0)</f>
        <v>422.28400000000005</v>
      </c>
      <c r="F26" s="196">
        <f>IF(' Banco de Dados'!H16="A",'1.0 - Aterro (Sanitario)'!D26*'1.0 - Aterro (Sanitario)'!$F$18,0)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Aterro (Sanitario)'!D27*'1.0 - Aterro (Sanitario)'!$E$18,0)</f>
        <v>422.28400000000005</v>
      </c>
      <c r="F27" s="196">
        <f>IF(' Banco de Dados'!H17="A",'1.0 - Aterro (Sanitario)'!D27*'1.0 - Aterro (Sanitario)'!$F$18,0)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Aterro (Sanitario)'!D28*'1.0 - Aterro (Sanitario)'!$E$18,0)</f>
        <v>422.28400000000005</v>
      </c>
      <c r="F28" s="196">
        <f>IF(' Banco de Dados'!H18="A",'1.0 - Aterro (Sanitario)'!D28*'1.0 - Aterro (Sanitario)'!$F$18,0)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877.06</v>
      </c>
      <c r="E29" s="196">
        <f>IF(' Banco de Dados'!G19="A",'1.0 - Aterro (Sanitario)'!D29*'1.0 - Aterro (Sanitario)'!$E$18,0)</f>
        <v>0</v>
      </c>
      <c r="F29" s="196">
        <f>IF(' Banco de Dados'!H19="A",'1.0 - Aterro (Sanitario)'!D29*'1.0 - Aterro (Sanitario)'!$F$18,0)</f>
        <v>0</v>
      </c>
      <c r="G29" s="196">
        <f t="shared" si="0"/>
        <v>877.06</v>
      </c>
      <c r="H29" s="196">
        <f>G29*' Banco de Dados'!$C$88</f>
        <v>742.52546675377778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1134.44</v>
      </c>
      <c r="E30" s="196">
        <f>IF(' Banco de Dados'!G20="A",'1.0 - Aterro (Sanitario)'!D30*'1.0 - Aterro (Sanitario)'!$E$18,0)</f>
        <v>0</v>
      </c>
      <c r="F30" s="196">
        <f>IF(' Banco de Dados'!H20="A",'1.0 - Aterro (Sanitario)'!D30*'1.0 - Aterro (Sanitario)'!$F$18,0)</f>
        <v>0</v>
      </c>
      <c r="G30" s="196">
        <f t="shared" si="0"/>
        <v>1134.44</v>
      </c>
      <c r="H30" s="196">
        <f>G30*' Banco de Dados'!$C$88</f>
        <v>960.42527364622231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Aterro (Sanitario)'!D31*'1.0 - Aterro (Sanitario)'!$E$18,0)</f>
        <v>411.07600000000002</v>
      </c>
      <c r="F31" s="196">
        <f>IF(' Banco de Dados'!H21="A",'1.0 - Aterro (Sanitario)'!D31*'1.0 - Aterro (Sanitario)'!$F$18,0)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887.06</v>
      </c>
      <c r="E32" s="196">
        <f>IF(' Banco de Dados'!G22="A",'1.0 - Aterro (Sanitario)'!D32*'1.0 - Aterro (Sanitario)'!$E$18,0)</f>
        <v>0</v>
      </c>
      <c r="F32" s="196">
        <f>IF(' Banco de Dados'!H22="A",'1.0 - Aterro (Sanitario)'!D32*'1.0 - Aterro (Sanitario)'!$F$18,0)</f>
        <v>0</v>
      </c>
      <c r="G32" s="196">
        <f t="shared" si="0"/>
        <v>887.06</v>
      </c>
      <c r="H32" s="196">
        <f>G32*' Banco de Dados'!$C$88</f>
        <v>750.99154053155553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Aterro (Sanitario)'!D33*'1.0 - Aterro (Sanitario)'!$E$18,0)</f>
        <v>0</v>
      </c>
      <c r="F33" s="196">
        <f>IF(' Banco de Dados'!H23="A",'1.0 - Aterro (Sanitario)'!D33*'1.0 - Aterro (Sanitario)'!$F$18,0)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Aterro (Sanitario)'!D34*'1.0 - Aterro (Sanitario)'!$E$18,0)</f>
        <v>0</v>
      </c>
      <c r="F34" s="196">
        <f>IF(' Banco de Dados'!H24="A",'1.0 - Aterro (Sanitario)'!D34*'1.0 - Aterro (Sanitario)'!$F$18,0)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Aterro (Sanitario)'!D35*'1.0 - Aterro (Sanitario)'!$E$18,0)</f>
        <v>0</v>
      </c>
      <c r="F35" s="196">
        <f>IF(' Banco de Dados'!H25="A",'1.0 - Aterro (Sanitario)'!D35*'1.0 - Aterro (Sanitario)'!$F$18,0)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977.42</v>
      </c>
      <c r="E36" s="196">
        <f>IF(' Banco de Dados'!G26="A",'1.0 - Aterro (Sanitario)'!D36*'1.0 - Aterro (Sanitario)'!$E$18,0)</f>
        <v>0</v>
      </c>
      <c r="F36" s="196">
        <f>IF(' Banco de Dados'!H26="A",'1.0 - Aterro (Sanitario)'!D36*'1.0 - Aterro (Sanitario)'!$F$18,0)</f>
        <v>0</v>
      </c>
      <c r="G36" s="196">
        <f t="shared" si="0"/>
        <v>977.42</v>
      </c>
      <c r="H36" s="196">
        <f>G36*' Banco de Dados'!$C$88</f>
        <v>827.49098318755557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1307.1600000000001</v>
      </c>
      <c r="E37" s="196">
        <f>IF(' Banco de Dados'!G27="A",'1.0 - Aterro (Sanitario)'!D37*'1.0 - Aterro (Sanitario)'!$E$18,0)</f>
        <v>0</v>
      </c>
      <c r="F37" s="196">
        <f>IF(' Banco de Dados'!H27="A",'1.0 - Aterro (Sanitario)'!D37*'1.0 - Aterro (Sanitario)'!$F$18,0)</f>
        <v>0</v>
      </c>
      <c r="G37" s="196">
        <f t="shared" si="0"/>
        <v>1307.1600000000001</v>
      </c>
      <c r="H37" s="196">
        <f>G37*' Banco de Dados'!$C$88</f>
        <v>1106.6512999360002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89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196">
        <f>IF($I$12="X",' Banco de Dados'!D28,IF($I$12="XX",' Banco de Dados'!E28,IF($I$12="XXX",' Banco de Dados'!F28,0)))</f>
        <v>1986.28</v>
      </c>
      <c r="E38" s="196">
        <f>IF(' Banco de Dados'!G28="A",'1.0 - Aterro (Sanitario)'!D38*'1.0 - Aterro (Sanitario)'!$E$18,0)</f>
        <v>0</v>
      </c>
      <c r="F38" s="196">
        <f>IF(' Banco de Dados'!H28="A",'1.0 - Aterro (Sanitario)'!D38*'1.0 - Aterro (Sanitario)'!$F$18,0)</f>
        <v>0</v>
      </c>
      <c r="G38" s="196">
        <f t="shared" si="0"/>
        <v>1986.28</v>
      </c>
      <c r="H38" s="196">
        <f>G38*' Banco de Dados'!$C$88</f>
        <v>1681.5993023324445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1986.28</v>
      </c>
      <c r="E39" s="196">
        <f>IF(' Banco de Dados'!G29="A",'1.0 - Aterro (Sanitario)'!D39*'1.0 - Aterro (Sanitario)'!$E$18,0)</f>
        <v>0</v>
      </c>
      <c r="F39" s="196">
        <f>IF(' Banco de Dados'!H29="A",'1.0 - Aterro (Sanitario)'!D39*'1.0 - Aterro (Sanitario)'!$F$18,0)</f>
        <v>0</v>
      </c>
      <c r="G39" s="196">
        <f t="shared" si="0"/>
        <v>1986.28</v>
      </c>
      <c r="H39" s="196">
        <f>G39*' Banco de Dados'!$C$88</f>
        <v>1681.5993023324445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1986.28</v>
      </c>
      <c r="E40" s="196">
        <f>IF(' Banco de Dados'!G30="A",'1.0 - Aterro (Sanitario)'!D40*'1.0 - Aterro (Sanitario)'!$E$18,0)</f>
        <v>0</v>
      </c>
      <c r="F40" s="196">
        <f>IF(' Banco de Dados'!H30="A",'1.0 - Aterro (Sanitario)'!D40*'1.0 - Aterro (Sanitario)'!$F$18,0)</f>
        <v>0</v>
      </c>
      <c r="G40" s="196">
        <f t="shared" si="0"/>
        <v>1986.28</v>
      </c>
      <c r="H40" s="196">
        <f>G40*' Banco de Dados'!$C$88</f>
        <v>1681.5993023324445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1986.28</v>
      </c>
      <c r="E41" s="196">
        <f>IF(' Banco de Dados'!G31="A",'1.0 - Aterro (Sanitario)'!D41*'1.0 - Aterro (Sanitario)'!$E$18,0)</f>
        <v>0</v>
      </c>
      <c r="F41" s="196">
        <f>IF(' Banco de Dados'!H31="A",'1.0 - Aterro (Sanitario)'!D41*'1.0 - Aterro (Sanitario)'!$F$18,0)</f>
        <v>0</v>
      </c>
      <c r="G41" s="196">
        <f t="shared" si="0"/>
        <v>1986.28</v>
      </c>
      <c r="H41" s="196">
        <f>G41*' Banco de Dados'!$C$88</f>
        <v>1681.5993023324445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1986.28</v>
      </c>
      <c r="E42" s="196">
        <f>IF(' Banco de Dados'!G32="A",'1.0 - Aterro (Sanitario)'!D42*'1.0 - Aterro (Sanitario)'!$E$18,0)</f>
        <v>0</v>
      </c>
      <c r="F42" s="196">
        <f>IF(' Banco de Dados'!H32="A",'1.0 - Aterro (Sanitario)'!D42*'1.0 - Aterro (Sanitario)'!$F$18,0)</f>
        <v>0</v>
      </c>
      <c r="G42" s="196">
        <f t="shared" si="0"/>
        <v>1986.28</v>
      </c>
      <c r="H42" s="196">
        <f>G42*' Banco de Dados'!$C$88</f>
        <v>1681.5993023324445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1986.28</v>
      </c>
      <c r="E43" s="196">
        <f>IF(' Banco de Dados'!G33="A",'1.0 - Aterro (Sanitario)'!D43*'1.0 - Aterro (Sanitario)'!$E$18,0)</f>
        <v>0</v>
      </c>
      <c r="F43" s="196">
        <f>IF(' Banco de Dados'!H33="A",'1.0 - Aterro (Sanitario)'!D43*'1.0 - Aterro (Sanitario)'!$F$18,0)</f>
        <v>0</v>
      </c>
      <c r="G43" s="196">
        <f t="shared" si="0"/>
        <v>1986.28</v>
      </c>
      <c r="H43" s="196">
        <f>G43*' Banco de Dados'!$C$88</f>
        <v>1681.5993023324445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1986.28</v>
      </c>
      <c r="E44" s="196">
        <f>IF(' Banco de Dados'!G34="A",'1.0 - Aterro (Sanitario)'!D44*'1.0 - Aterro (Sanitario)'!$E$18,0)</f>
        <v>0</v>
      </c>
      <c r="F44" s="196">
        <f>IF(' Banco de Dados'!H34="A",'1.0 - Aterro (Sanitario)'!D44*'1.0 - Aterro (Sanitario)'!$F$18,0)</f>
        <v>0</v>
      </c>
      <c r="G44" s="196">
        <f t="shared" si="0"/>
        <v>1986.28</v>
      </c>
      <c r="H44" s="196">
        <f>G44*' Banco de Dados'!$C$88</f>
        <v>1681.5993023324445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1986.28</v>
      </c>
      <c r="E45" s="196">
        <f>IF(' Banco de Dados'!G35="A",'1.0 - Aterro (Sanitario)'!D45*'1.0 - Aterro (Sanitario)'!$E$18,0)</f>
        <v>0</v>
      </c>
      <c r="F45" s="196">
        <f>IF(' Banco de Dados'!H35="A",'1.0 - Aterro (Sanitario)'!D45*'1.0 - Aterro (Sanitario)'!$F$18,0)</f>
        <v>0</v>
      </c>
      <c r="G45" s="196">
        <f t="shared" si="0"/>
        <v>1986.28</v>
      </c>
      <c r="H45" s="196">
        <f>G45*' Banco de Dados'!$C$88</f>
        <v>1681.5993023324445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/>
      <c r="D46" s="196">
        <f>IF($I$12="X",' Banco de Dados'!D36,IF($I$12="XX",' Banco de Dados'!E36,IF($I$12="XXX",' Banco de Dados'!F36,0)))</f>
        <v>2135.25</v>
      </c>
      <c r="E46" s="196">
        <f>IF(' Banco de Dados'!G36="A",'1.0 - Aterro (Sanitario)'!D46*'1.0 - Aterro (Sanitario)'!$E$18,0)</f>
        <v>0</v>
      </c>
      <c r="F46" s="196">
        <f>IF(' Banco de Dados'!H36="A",'1.0 - Aterro (Sanitario)'!D46*'1.0 - Aterro (Sanitario)'!$F$18,0)</f>
        <v>0</v>
      </c>
      <c r="G46" s="196">
        <f t="shared" si="0"/>
        <v>2135.25</v>
      </c>
      <c r="H46" s="196">
        <f>G46*' Banco de Dados'!$C$88</f>
        <v>1807.7184034000002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1986.28</v>
      </c>
      <c r="E47" s="196">
        <f>IF(' Banco de Dados'!G37="A",'1.0 - Aterro (Sanitario)'!D47*'1.0 - Aterro (Sanitario)'!$E$18,0)</f>
        <v>0</v>
      </c>
      <c r="F47" s="196">
        <f>IF(' Banco de Dados'!H37="A",'1.0 - Aterro (Sanitario)'!D47*'1.0 - Aterro (Sanitario)'!$F$18,0)</f>
        <v>0</v>
      </c>
      <c r="G47" s="196">
        <f t="shared" si="0"/>
        <v>1986.28</v>
      </c>
      <c r="H47" s="196">
        <f>G47*' Banco de Dados'!$C$88</f>
        <v>1681.5993023324445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1986.28</v>
      </c>
      <c r="E48" s="196">
        <f>IF(' Banco de Dados'!G38="A",'1.0 - Aterro (Sanitario)'!D48*'1.0 - Aterro (Sanitario)'!$E$18,0)</f>
        <v>0</v>
      </c>
      <c r="F48" s="196">
        <f>IF(' Banco de Dados'!H38="A",'1.0 - Aterro (Sanitario)'!D48*'1.0 - Aterro (Sanitario)'!$F$18,0)</f>
        <v>0</v>
      </c>
      <c r="G48" s="196">
        <f t="shared" si="0"/>
        <v>1986.28</v>
      </c>
      <c r="H48" s="196">
        <f>G48*' Banco de Dados'!$C$88</f>
        <v>1681.5993023324445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1986.28</v>
      </c>
      <c r="E49" s="196">
        <f>IF(' Banco de Dados'!G39="A",'1.0 - Aterro (Sanitario)'!D49*'1.0 - Aterro (Sanitario)'!$E$18,0)</f>
        <v>0</v>
      </c>
      <c r="F49" s="196">
        <f>IF(' Banco de Dados'!H39="A",'1.0 - Aterro (Sanitario)'!D49*'1.0 - Aterro (Sanitario)'!$F$18,0)</f>
        <v>0</v>
      </c>
      <c r="G49" s="196">
        <f t="shared" si="0"/>
        <v>1986.28</v>
      </c>
      <c r="H49" s="196">
        <f>G49*' Banco de Dados'!$C$88</f>
        <v>1681.5993023324445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1246.0999999999999</v>
      </c>
      <c r="E50" s="196">
        <f>IF(' Banco de Dados'!G40="A",'1.0 - Aterro (Sanitario)'!D50*'1.0 - Aterro (Sanitario)'!$E$18,0)</f>
        <v>0</v>
      </c>
      <c r="F50" s="196">
        <f>IF(' Banco de Dados'!H40="A",'1.0 - Aterro (Sanitario)'!D50*'1.0 - Aterro (Sanitario)'!$F$18,0)</f>
        <v>0</v>
      </c>
      <c r="G50" s="196">
        <f t="shared" si="0"/>
        <v>1246.0999999999999</v>
      </c>
      <c r="H50" s="196">
        <f>G50*' Banco de Dados'!$C$88</f>
        <v>1054.9574534488888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1261.6400000000001</v>
      </c>
      <c r="E51" s="196">
        <f>IF(' Banco de Dados'!G41="A",'1.0 - Aterro (Sanitario)'!D51*'1.0 - Aterro (Sanitario)'!$E$18,0)</f>
        <v>0</v>
      </c>
      <c r="F51" s="196">
        <f>IF(' Banco de Dados'!H41="A",'1.0 - Aterro (Sanitario)'!D51*'1.0 - Aterro (Sanitario)'!$F$18,0)</f>
        <v>0</v>
      </c>
      <c r="G51" s="196">
        <f t="shared" si="0"/>
        <v>1261.6400000000001</v>
      </c>
      <c r="H51" s="196">
        <f>G51*' Banco de Dados'!$C$88</f>
        <v>1068.1137320995558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942.84</v>
      </c>
      <c r="E52" s="196">
        <f>IF(' Banco de Dados'!G42="A",'1.0 - Aterro (Sanitario)'!D52*'1.0 - Aterro (Sanitario)'!$E$18,0)</f>
        <v>0</v>
      </c>
      <c r="F52" s="196">
        <f>IF(' Banco de Dados'!H42="A",'1.0 - Aterro (Sanitario)'!D52*'1.0 - Aterro (Sanitario)'!$F$18,0)</f>
        <v>0</v>
      </c>
      <c r="G52" s="196">
        <f t="shared" si="0"/>
        <v>942.84</v>
      </c>
      <c r="H52" s="196">
        <f>G52*' Banco de Dados'!$C$88</f>
        <v>798.21530006400008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942.84</v>
      </c>
      <c r="E53" s="196">
        <f>IF(' Banco de Dados'!G43="A",'1.0 - Aterro (Sanitario)'!D53*'1.0 - Aterro (Sanitario)'!$E$18,0)</f>
        <v>0</v>
      </c>
      <c r="F53" s="196">
        <f>IF(' Banco de Dados'!H43="A",'1.0 - Aterro (Sanitario)'!D53*'1.0 - Aterro (Sanitario)'!$F$18,0)</f>
        <v>0</v>
      </c>
      <c r="G53" s="196">
        <f t="shared" si="0"/>
        <v>942.84</v>
      </c>
      <c r="H53" s="196">
        <f>G53*' Banco de Dados'!$C$88</f>
        <v>798.21530006400008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Aterro (Sanitario)'!D54*'1.0 - Aterro (Sanitario)'!$E$18,0)</f>
        <v>395.072</v>
      </c>
      <c r="F54" s="196">
        <f>IF(' Banco de Dados'!H44="A",'1.0 - Aterro (Sanitario)'!D54*'1.0 - Aterro (Sanitario)'!$F$18,0)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15"/>
      <c r="H56" s="615"/>
      <c r="I56" s="615"/>
      <c r="J56" s="5"/>
      <c r="K56" s="94"/>
      <c r="O56"/>
      <c r="P56"/>
      <c r="Q56"/>
    </row>
    <row r="57" spans="2:17" ht="7.5" customHeight="1">
      <c r="F57" s="7"/>
      <c r="G57" s="615"/>
      <c r="H57" s="615"/>
      <c r="I57" s="615"/>
      <c r="J57" s="5"/>
      <c r="K57" s="94"/>
      <c r="O57"/>
      <c r="P57"/>
      <c r="Q57"/>
    </row>
    <row r="58" spans="2:17" ht="12.75" customHeight="1">
      <c r="B58" s="712" t="s">
        <v>62</v>
      </c>
      <c r="C58" s="712" t="s">
        <v>91</v>
      </c>
      <c r="D58" s="712" t="s">
        <v>56</v>
      </c>
      <c r="E58" s="610" t="s">
        <v>83</v>
      </c>
      <c r="F58" s="610" t="s">
        <v>84</v>
      </c>
      <c r="G58" s="610" t="s">
        <v>57</v>
      </c>
      <c r="H58" s="610" t="s">
        <v>9</v>
      </c>
      <c r="I58" s="712" t="s">
        <v>58</v>
      </c>
      <c r="J58" s="5"/>
      <c r="K58" s="94"/>
      <c r="O58"/>
      <c r="P58"/>
      <c r="Q58"/>
    </row>
    <row r="59" spans="2:17" ht="10.5" customHeight="1" thickBot="1">
      <c r="B59" s="713"/>
      <c r="C59" s="713"/>
      <c r="D59" s="713"/>
      <c r="E59" s="291">
        <v>0.4</v>
      </c>
      <c r="F59" s="292">
        <v>0.2</v>
      </c>
      <c r="G59" s="611"/>
      <c r="H59" s="611"/>
      <c r="I59" s="713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195">
        <f>SUM($C$19:$C$54)/400</f>
        <v>0</v>
      </c>
      <c r="D60" s="298">
        <f>IF($I$12="X",' Banco de Dados'!D46,IF($I$12="XX",' Banco de Dados'!E46,IF($I$12="XXX",' Banco de Dados'!F50,0)))</f>
        <v>6000</v>
      </c>
      <c r="E60" s="298">
        <f>IF(' Banco de Dados'!G46="A",'1.0 - Aterro (Sanitario)'!D60*'1.0 - Aterro (Sanitario)'!$E$18,0)</f>
        <v>0</v>
      </c>
      <c r="F60" s="298">
        <f>IF(' Banco de Dados'!H46="A",'1.0 - Aterro (Sanitario)'!D60*'1.0 - Aterro (Sanitario)'!$F$18,0)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195">
        <f>SUM($C$19:$C$54)/150</f>
        <v>0</v>
      </c>
      <c r="D61" s="300">
        <f>IF($I$12="X",' Banco de Dados'!D47,IF($I$12="XX",' Banco de Dados'!E47,IF($I$12="XXX",' Banco de Dados'!F51,0)))</f>
        <v>6000</v>
      </c>
      <c r="E61" s="300">
        <f>IF(' Banco de Dados'!G47="A",'1.0 - Aterro (Sanitario)'!D61*'1.0 - Aterro (Sanitario)'!$E$18,0)</f>
        <v>0</v>
      </c>
      <c r="F61" s="300">
        <f>IF(' Banco de Dados'!H47="A",'1.0 - Aterro (Sanitario)'!D61*'1.0 - Aterro (Sanitario)'!$F$18,0)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195">
        <f>SUM($C$19:$C$54)/150</f>
        <v>0</v>
      </c>
      <c r="D62" s="300">
        <f>IF($I$12="X",' Banco de Dados'!D48,IF($I$12="XX",' Banco de Dados'!E48,IF($I$12="XXX",' Banco de Dados'!F52,0)))</f>
        <v>1990.8</v>
      </c>
      <c r="E62" s="300">
        <f>IF(' Banco de Dados'!G48="A",'1.0 - Aterro (Sanitario)'!D62*'1.0 - Aterro (Sanitario)'!$E$18,0)</f>
        <v>0</v>
      </c>
      <c r="F62" s="300">
        <f>IF(' Banco de Dados'!H48="A",'1.0 - Aterro (Sanitario)'!D62*'1.0 - Aterro (Sanitario)'!$F$18,0)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195">
        <f>SUM($C$19:$C$54)/150</f>
        <v>0</v>
      </c>
      <c r="D63" s="300">
        <f>IF($I$12="X",' Banco de Dados'!D49,IF($I$12="XX",' Banco de Dados'!E49,IF($I$12="XXX",' Banco de Dados'!F53,0)))</f>
        <v>1437.8</v>
      </c>
      <c r="E63" s="300">
        <f>IF(' Banco de Dados'!G49="A",'1.0 - Aterro (Sanitario)'!D63*'1.0 - Aterro (Sanitario)'!$E$18,0)</f>
        <v>0</v>
      </c>
      <c r="F63" s="300">
        <f>IF(' Banco de Dados'!H49="A",'1.0 - Aterro (Sanitario)'!D63*'1.0 - Aterro (Sanitario)'!$F$18,0)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195">
        <f>SUM($C$19:$C$54)/400</f>
        <v>0</v>
      </c>
      <c r="D64" s="300">
        <f>IF($I$12="X",' Banco de Dados'!D50,IF($I$12="XX",' Banco de Dados'!E50,IF($I$12="XXX",' Banco de Dados'!F54,0)))</f>
        <v>2765</v>
      </c>
      <c r="E64" s="300">
        <f>IF(' Banco de Dados'!G50="A",'1.0 - Aterro (Sanitario)'!D64*'1.0 - Aterro (Sanitario)'!$E$18,0)</f>
        <v>0</v>
      </c>
      <c r="F64" s="300">
        <f>IF(' Banco de Dados'!H50="A",'1.0 - Aterro (Sanitario)'!D64*'1.0 - Aterro (Sanitario)'!$F$18,0)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195">
        <f>SUM($C$19:$C$54)/400</f>
        <v>0</v>
      </c>
      <c r="D65" s="302">
        <f>IF($I$12="X",' Banco de Dados'!D51,IF($I$12="XX",' Banco de Dados'!E51,IF($I$12="XXX",' Banco de Dados'!F55,0)))</f>
        <v>3882.06</v>
      </c>
      <c r="E65" s="302">
        <f>IF(' Banco de Dados'!G51="A",'1.0 - Aterro (Sanitario)'!D65*'1.0 - Aterro (Sanitario)'!$E$18,0)</f>
        <v>0</v>
      </c>
      <c r="F65" s="302">
        <f>IF(' Banco de Dados'!H51="A",'1.0 - Aterro (Sanitario)'!D65*'1.0 - Aterro (Sanitario)'!$F$18,0)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0</v>
      </c>
      <c r="D66" s="296"/>
      <c r="E66" s="296"/>
      <c r="F66" s="296"/>
      <c r="G66" s="296"/>
      <c r="H66" s="296"/>
      <c r="I66" s="297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15"/>
      <c r="H67" s="615"/>
      <c r="I67" s="615"/>
      <c r="J67" s="5"/>
      <c r="O67"/>
      <c r="P67"/>
      <c r="Q67"/>
    </row>
    <row r="68" spans="2:17" ht="7.5" customHeight="1">
      <c r="F68" s="7"/>
      <c r="G68" s="615"/>
      <c r="H68" s="615"/>
      <c r="I68" s="615"/>
      <c r="O68"/>
      <c r="P68"/>
      <c r="Q68"/>
    </row>
    <row r="69" spans="2:17" ht="12.75" customHeight="1">
      <c r="B69" s="747" t="s">
        <v>26</v>
      </c>
      <c r="C69" s="612"/>
      <c r="D69" s="712" t="s">
        <v>91</v>
      </c>
      <c r="E69" s="712" t="s">
        <v>59</v>
      </c>
      <c r="F69" s="712" t="s">
        <v>197</v>
      </c>
      <c r="G69" s="712" t="s">
        <v>196</v>
      </c>
      <c r="H69" s="712" t="s">
        <v>198</v>
      </c>
      <c r="I69" s="712" t="s">
        <v>18</v>
      </c>
      <c r="L69" s="2"/>
      <c r="P69"/>
      <c r="Q69"/>
    </row>
    <row r="70" spans="2:17">
      <c r="B70" s="751"/>
      <c r="C70" s="613"/>
      <c r="D70" s="746"/>
      <c r="E70" s="746"/>
      <c r="F70" s="746"/>
      <c r="G70" s="746"/>
      <c r="H70" s="746"/>
      <c r="I70" s="746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597">
        <f t="shared" si="5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597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597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597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597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597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597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597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597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597">
        <f t="shared" si="5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15"/>
      <c r="H98" s="615"/>
      <c r="I98" s="615"/>
      <c r="O98"/>
      <c r="P98"/>
      <c r="Q98"/>
    </row>
    <row r="99" spans="2:17" ht="12.75" customHeight="1">
      <c r="B99" s="747" t="s">
        <v>0</v>
      </c>
      <c r="C99" s="612"/>
      <c r="D99" s="712" t="s">
        <v>91</v>
      </c>
      <c r="E99" s="712" t="s">
        <v>59</v>
      </c>
      <c r="F99" s="712" t="s">
        <v>197</v>
      </c>
      <c r="G99" s="712" t="s">
        <v>196</v>
      </c>
      <c r="H99" s="712" t="s">
        <v>198</v>
      </c>
      <c r="I99" s="712" t="s">
        <v>18</v>
      </c>
      <c r="L99" s="2"/>
      <c r="P99"/>
      <c r="Q99"/>
    </row>
    <row r="100" spans="2:17">
      <c r="B100" s="751"/>
      <c r="C100" s="613"/>
      <c r="D100" s="746"/>
      <c r="E100" s="746"/>
      <c r="F100" s="746"/>
      <c r="G100" s="746"/>
      <c r="H100" s="746"/>
      <c r="I100" s="746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599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15"/>
      <c r="H121" s="615"/>
      <c r="I121" s="615"/>
      <c r="O121"/>
      <c r="P121"/>
      <c r="Q121"/>
    </row>
    <row r="122" spans="2:17">
      <c r="B122" s="747" t="s">
        <v>199</v>
      </c>
      <c r="C122" s="712" t="s">
        <v>198</v>
      </c>
      <c r="D122" s="712" t="s">
        <v>91</v>
      </c>
      <c r="E122" s="712" t="s">
        <v>59</v>
      </c>
      <c r="F122" s="712" t="s">
        <v>197</v>
      </c>
      <c r="G122" s="712" t="s">
        <v>203</v>
      </c>
      <c r="H122" s="712" t="s">
        <v>196</v>
      </c>
      <c r="I122" s="712" t="s">
        <v>18</v>
      </c>
      <c r="O122"/>
      <c r="P122"/>
      <c r="Q122"/>
    </row>
    <row r="123" spans="2:17">
      <c r="B123" s="751"/>
      <c r="C123" s="746"/>
      <c r="D123" s="746"/>
      <c r="E123" s="746"/>
      <c r="F123" s="746"/>
      <c r="G123" s="746"/>
      <c r="H123" s="746"/>
      <c r="I123" s="746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0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0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0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0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0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0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0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0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0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0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0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0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0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0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0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0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0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15"/>
      <c r="H147" s="615"/>
      <c r="I147" s="615"/>
      <c r="O147"/>
      <c r="P147"/>
      <c r="Q147"/>
    </row>
    <row r="148" spans="2:17" ht="12.75" customHeight="1">
      <c r="B148" s="747" t="s">
        <v>14</v>
      </c>
      <c r="C148" s="749"/>
      <c r="D148" s="712" t="s">
        <v>91</v>
      </c>
      <c r="E148" s="712" t="s">
        <v>21</v>
      </c>
      <c r="F148" s="712" t="s">
        <v>209</v>
      </c>
      <c r="G148" s="712" t="s">
        <v>210</v>
      </c>
      <c r="H148" s="712" t="s">
        <v>198</v>
      </c>
      <c r="I148" s="712" t="s">
        <v>18</v>
      </c>
      <c r="J148" s="144"/>
      <c r="L148" s="2"/>
      <c r="P148"/>
      <c r="Q148"/>
    </row>
    <row r="149" spans="2:17">
      <c r="B149" s="751"/>
      <c r="C149" s="752"/>
      <c r="D149" s="746"/>
      <c r="E149" s="746"/>
      <c r="F149" s="746"/>
      <c r="G149" s="746"/>
      <c r="H149" s="746"/>
      <c r="I149" s="746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1.2</v>
      </c>
      <c r="F150" s="219">
        <f>' Banco de Dados'!D55</f>
        <v>22</v>
      </c>
      <c r="G150" s="219">
        <f>F150*E150</f>
        <v>26.4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22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22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22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425</v>
      </c>
      <c r="F154" s="219">
        <f>' Banco de Dados'!D59</f>
        <v>1</v>
      </c>
      <c r="G154" s="219">
        <f t="shared" si="13"/>
        <v>425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15"/>
      <c r="I158" s="615"/>
      <c r="J158" s="144"/>
      <c r="O158"/>
      <c r="P158"/>
      <c r="Q158"/>
    </row>
    <row r="159" spans="2:17" ht="12.75" customHeight="1">
      <c r="B159" s="747" t="s">
        <v>25</v>
      </c>
      <c r="C159" s="749"/>
      <c r="D159" s="712" t="s">
        <v>91</v>
      </c>
      <c r="E159" s="712" t="s">
        <v>59</v>
      </c>
      <c r="F159" s="712"/>
      <c r="G159" s="712" t="s">
        <v>106</v>
      </c>
      <c r="H159" s="712" t="s">
        <v>24</v>
      </c>
      <c r="I159" s="712" t="s">
        <v>18</v>
      </c>
      <c r="J159" s="144"/>
      <c r="L159" s="2"/>
      <c r="P159"/>
      <c r="Q159"/>
    </row>
    <row r="160" spans="2:17">
      <c r="B160" s="751"/>
      <c r="C160" s="752"/>
      <c r="D160" s="746"/>
      <c r="E160" s="746"/>
      <c r="F160" s="746"/>
      <c r="G160" s="746"/>
      <c r="H160" s="746"/>
      <c r="I160" s="746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14684.334999999999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3005.8217777777777</v>
      </c>
      <c r="F162" s="196"/>
      <c r="G162" s="196"/>
      <c r="H162" s="568">
        <v>1</v>
      </c>
      <c r="I162" s="569">
        <f t="shared" ref="I162:I177" si="14"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3238.2027301587309</v>
      </c>
      <c r="F163" s="196"/>
      <c r="G163" s="196"/>
      <c r="H163" s="568">
        <v>1</v>
      </c>
      <c r="I163" s="569">
        <f t="shared" si="14"/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19529.897169312168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8701.7457142857129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7791.3521957671946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8349.9654333333328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9800.0261375661357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18013.867666666669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19143.326103703705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8024.8991851851852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767.58277595767197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43852.759628851541</v>
      </c>
      <c r="F173" s="196"/>
      <c r="G173" s="196"/>
      <c r="H173" s="568">
        <v>1</v>
      </c>
      <c r="I173" s="569">
        <f t="shared" si="14"/>
        <v>0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13134.163086611457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8473.1278769841283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25063.234993055561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7231.8026091269849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10785.145467563838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122.67708333333333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15"/>
      <c r="H181" s="615"/>
      <c r="I181" s="615"/>
      <c r="J181" s="144"/>
      <c r="L181" s="2"/>
      <c r="P181"/>
      <c r="Q181"/>
    </row>
    <row r="182" spans="2:17" ht="12.75" customHeight="1">
      <c r="B182" s="747" t="s">
        <v>31</v>
      </c>
      <c r="C182" s="749"/>
      <c r="D182" s="712" t="s">
        <v>91</v>
      </c>
      <c r="E182" s="712" t="s">
        <v>239</v>
      </c>
      <c r="F182" s="712" t="s">
        <v>209</v>
      </c>
      <c r="G182" s="712"/>
      <c r="H182" s="712"/>
      <c r="I182" s="749" t="s">
        <v>23</v>
      </c>
      <c r="K182" s="71"/>
      <c r="O182"/>
      <c r="P182"/>
      <c r="Q182"/>
    </row>
    <row r="183" spans="2:17" ht="13.5" thickBot="1">
      <c r="B183" s="748"/>
      <c r="C183" s="750"/>
      <c r="D183" s="713"/>
      <c r="E183" s="713"/>
      <c r="F183" s="746"/>
      <c r="G183" s="713"/>
      <c r="H183" s="713"/>
      <c r="I183" s="750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0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0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4">
        <f t="shared" si="15"/>
        <v>0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0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0</v>
      </c>
      <c r="E186" s="575">
        <f>' Banco de Dados'!C79</f>
        <v>2.5</v>
      </c>
      <c r="F186" s="587">
        <f>' Banco de Dados'!D79</f>
        <v>1</v>
      </c>
      <c r="G186" s="577"/>
      <c r="H186" s="577"/>
      <c r="I186" s="576">
        <f t="shared" si="16"/>
        <v>0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0</v>
      </c>
      <c r="E187" s="575">
        <f>' Banco de Dados'!C80</f>
        <v>2.25</v>
      </c>
      <c r="F187" s="587">
        <f>' Banco de Dados'!D80</f>
        <v>44</v>
      </c>
      <c r="G187" s="577"/>
      <c r="H187" s="577"/>
      <c r="I187" s="576">
        <f t="shared" si="16"/>
        <v>0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 t="s">
        <v>110</v>
      </c>
      <c r="I188" s="199">
        <f>IF(H188="a",E188,0)</f>
        <v>70</v>
      </c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0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0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70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70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6.6148280144716241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5.7643501268966997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39" t="s">
        <v>35</v>
      </c>
      <c r="F200" s="74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1.4410875317241749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0.5187915114207029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1.9598790431448778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1" t="s">
        <v>28</v>
      </c>
      <c r="F205" s="74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1.0205734650899076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4.4130352610832109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4.7248771531940168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10.158485879367134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94.497543063880329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3" t="s">
        <v>368</v>
      </c>
      <c r="D214" s="743"/>
      <c r="E214" s="743"/>
      <c r="F214" s="743"/>
      <c r="G214" s="743"/>
      <c r="H214" s="743"/>
      <c r="I214" s="743"/>
      <c r="L214" s="2"/>
      <c r="P214"/>
      <c r="Q214"/>
    </row>
    <row r="215" spans="2:17" ht="18.75">
      <c r="B215" s="591"/>
      <c r="C215" s="70" t="s">
        <v>102</v>
      </c>
      <c r="D215" s="70"/>
      <c r="E215" s="744" t="s">
        <v>104</v>
      </c>
      <c r="F215" s="744"/>
      <c r="G215" s="70"/>
      <c r="H215" s="745">
        <f>I212*E221*C13*12</f>
        <v>1122630.8115988981</v>
      </c>
      <c r="I215" s="745"/>
      <c r="O215"/>
      <c r="P215"/>
      <c r="Q215"/>
    </row>
    <row r="216" spans="2:17" ht="18.75">
      <c r="B216" s="591"/>
      <c r="C216" s="70" t="s">
        <v>102</v>
      </c>
      <c r="D216" s="70"/>
      <c r="E216" s="744" t="s">
        <v>103</v>
      </c>
      <c r="F216" s="744"/>
      <c r="G216" s="70"/>
      <c r="H216" s="745">
        <f>I212*E221*C13</f>
        <v>93552.567633241517</v>
      </c>
      <c r="I216" s="745"/>
      <c r="L216" s="2"/>
      <c r="P216"/>
      <c r="Q216"/>
    </row>
    <row r="217" spans="2:17" ht="18.75">
      <c r="B217" s="591"/>
      <c r="C217" s="70" t="s">
        <v>102</v>
      </c>
      <c r="D217" s="70"/>
      <c r="E217" s="744" t="s">
        <v>366</v>
      </c>
      <c r="F217" s="744"/>
      <c r="G217" s="70"/>
      <c r="H217" s="745">
        <f>I212*E221</f>
        <v>4252.3894378746145</v>
      </c>
      <c r="I217" s="745"/>
      <c r="O217"/>
      <c r="P217"/>
      <c r="Q217"/>
    </row>
    <row r="218" spans="2:17" ht="18.75">
      <c r="B218" s="591"/>
      <c r="C218" s="70" t="s">
        <v>102</v>
      </c>
      <c r="D218" s="70"/>
      <c r="E218" s="744" t="s">
        <v>367</v>
      </c>
      <c r="F218" s="744"/>
      <c r="G218" s="70"/>
      <c r="H218" s="745">
        <f>H217/8</f>
        <v>531.54867973432681</v>
      </c>
      <c r="I218" s="745"/>
      <c r="L218" s="2"/>
      <c r="P218"/>
      <c r="Q218"/>
    </row>
    <row r="219" spans="2:17">
      <c r="O219"/>
      <c r="P219"/>
      <c r="Q219"/>
    </row>
    <row r="220" spans="2:17" ht="18.75">
      <c r="E220" s="593" t="s">
        <v>369</v>
      </c>
      <c r="F220" s="743" t="s">
        <v>107</v>
      </c>
      <c r="G220" s="743"/>
      <c r="H220" s="743"/>
      <c r="I220" s="593" t="s">
        <v>370</v>
      </c>
      <c r="L220" s="2"/>
      <c r="P220"/>
      <c r="Q220"/>
    </row>
    <row r="221" spans="2:17" ht="18.75">
      <c r="E221" s="618">
        <f>'1.0 - Transporte'!E221</f>
        <v>45</v>
      </c>
      <c r="F221" s="738" t="str">
        <f>CONCATENATE(I224,"/","dia")</f>
        <v>ton/dia</v>
      </c>
      <c r="G221" s="738"/>
      <c r="H221" s="738"/>
      <c r="I221" s="594">
        <f>H217/E221</f>
        <v>94.497543063880329</v>
      </c>
      <c r="O221"/>
      <c r="P221"/>
      <c r="Q221"/>
    </row>
    <row r="222" spans="2:17">
      <c r="O222"/>
      <c r="P222"/>
      <c r="Q222"/>
    </row>
    <row r="223" spans="2:17" ht="18.75">
      <c r="H223" s="593" t="s">
        <v>365</v>
      </c>
      <c r="I223" s="593" t="s">
        <v>107</v>
      </c>
      <c r="O223"/>
      <c r="P223"/>
      <c r="Q223"/>
    </row>
    <row r="224" spans="2:17" ht="18.75">
      <c r="H224" s="594">
        <f>I221</f>
        <v>94.497543063880329</v>
      </c>
      <c r="I224" s="594" t="str">
        <f>'Planilha Básica - Lixo'!D12</f>
        <v>ton</v>
      </c>
      <c r="O224"/>
      <c r="P224"/>
      <c r="Q224"/>
    </row>
    <row r="225" spans="7:17">
      <c r="O225"/>
      <c r="P225"/>
      <c r="Q225"/>
    </row>
    <row r="226" spans="7:17">
      <c r="G226" s="753"/>
      <c r="H226" s="753"/>
      <c r="I226" s="596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8:17">
      <c r="O241"/>
      <c r="P241"/>
      <c r="Q241"/>
    </row>
    <row r="242" spans="8:17">
      <c r="O242"/>
      <c r="P242"/>
      <c r="Q242"/>
    </row>
    <row r="243" spans="8:17">
      <c r="O243"/>
      <c r="P243"/>
      <c r="Q243"/>
    </row>
    <row r="244" spans="8:17">
      <c r="H244" s="646"/>
      <c r="O244"/>
      <c r="P244"/>
      <c r="Q244"/>
    </row>
    <row r="245" spans="8:17">
      <c r="O245"/>
      <c r="P245"/>
      <c r="Q245"/>
    </row>
    <row r="246" spans="8:17">
      <c r="O246"/>
      <c r="P246"/>
      <c r="Q246"/>
    </row>
    <row r="247" spans="8:17">
      <c r="O247"/>
      <c r="P247"/>
      <c r="Q247"/>
    </row>
    <row r="248" spans="8:17">
      <c r="O248"/>
      <c r="P248"/>
      <c r="Q248"/>
    </row>
    <row r="249" spans="8:17">
      <c r="O249"/>
      <c r="P249"/>
      <c r="Q249"/>
    </row>
    <row r="250" spans="8:17">
      <c r="O250"/>
      <c r="P250"/>
      <c r="Q250"/>
    </row>
    <row r="251" spans="8:17">
      <c r="O251"/>
      <c r="P251"/>
      <c r="Q251"/>
    </row>
    <row r="252" spans="8:17">
      <c r="O252"/>
      <c r="P252"/>
      <c r="Q252"/>
    </row>
    <row r="253" spans="8:17">
      <c r="O253"/>
      <c r="P253"/>
      <c r="Q253"/>
    </row>
    <row r="254" spans="8:17">
      <c r="O254"/>
      <c r="P254"/>
      <c r="Q254"/>
    </row>
    <row r="255" spans="8:17">
      <c r="O255"/>
      <c r="P255"/>
      <c r="Q255"/>
    </row>
    <row r="256" spans="8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C122:C123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6:F216"/>
    <mergeCell ref="H216:I216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0:F200"/>
    <mergeCell ref="E205:F205"/>
    <mergeCell ref="C214:I214"/>
    <mergeCell ref="E215:F215"/>
    <mergeCell ref="H215:I215"/>
    <mergeCell ref="G226:H226"/>
    <mergeCell ref="E217:F217"/>
    <mergeCell ref="H217:I217"/>
    <mergeCell ref="E218:F218"/>
    <mergeCell ref="H218:I218"/>
    <mergeCell ref="F220:H220"/>
    <mergeCell ref="F221:H221"/>
  </mergeCells>
  <conditionalFormatting sqref="H71:H96 H101:H119 H125:H145 H150:H156 G184:H190">
    <cfRule type="cellIs" dxfId="2" priority="17" stopIfTrue="1" operator="equal">
      <formula>0</formula>
    </cfRule>
  </conditionalFormatting>
  <conditionalFormatting sqref="C124:C138 C140:C145">
    <cfRule type="cellIs" dxfId="1" priority="2" stopIfTrue="1" operator="equal">
      <formula>0</formula>
    </cfRule>
  </conditionalFormatting>
  <conditionalFormatting sqref="C139">
    <cfRule type="cellIs" dxfId="0" priority="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23622047244094491" bottom="0.23622047244094491" header="0.15748031496062992" footer="0.23622047244094491"/>
  <pageSetup paperSize="9" scale="90" fitToHeight="900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247</v>
      </c>
      <c r="B5" s="339" t="s">
        <v>260</v>
      </c>
      <c r="C5" s="767" t="str">
        <f>LOOKUP(A5,'Banco Dados Máquinas'!$A$3:$B$25,'Banco Dados Máquinas'!$B$3:$B$25)</f>
        <v>Caminhão Coletor Compactador Cap. Mín. 15 ton.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312000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62400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24960</v>
      </c>
      <c r="F13" s="377"/>
      <c r="G13" s="367">
        <f>IF($D$27=0,0,E13/$D$27)</f>
        <v>13.094938302694535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35756.190476190466</v>
      </c>
      <c r="F14" s="379">
        <f>E14/12</f>
        <v>2979.6825396825388</v>
      </c>
      <c r="G14" s="367">
        <f>IF($D$27=0,0,E14/$D$27)</f>
        <v>18.759018759018755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60716.190476190466</v>
      </c>
      <c r="F15" s="382">
        <f>E15/12</f>
        <v>5059.6825396825388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304000</v>
      </c>
      <c r="E37" s="420">
        <f>D37/D14</f>
        <v>43549.206349206339</v>
      </c>
      <c r="F37" s="421">
        <f>E37/12</f>
        <v>3629.1005291005281</v>
      </c>
      <c r="G37" s="420">
        <f>IF($D$27=0,0,E37/$D$27)</f>
        <v>22.847522847522843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21774.603174603173</v>
      </c>
      <c r="F38" s="421">
        <f>E38/12</f>
        <v>1814.5502645502645</v>
      </c>
      <c r="G38" s="420">
        <f>IF($D$27=0,0,E38/$D$27)</f>
        <v>11.423761423761423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115495.82952380952</v>
      </c>
      <c r="F40" s="457">
        <f>E40/12</f>
        <v>9624.6524603174603</v>
      </c>
      <c r="G40" s="456">
        <f>IF($D$27=0,0,E40/$D$27)</f>
        <v>60.59337988112226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176212.02</v>
      </c>
      <c r="F43" s="476">
        <f>E43/12</f>
        <v>14684.334999999999</v>
      </c>
      <c r="G43" s="477">
        <f>IF($D$27=0,0,E43/$D$27)</f>
        <v>92.447336942835562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11755.7225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16651.602948323343</v>
      </c>
      <c r="F49" s="510"/>
      <c r="G49" s="511">
        <f>IF($D$27=0,0,E49/$D$27)</f>
        <v>8.7360462038966595</v>
      </c>
      <c r="H49" s="512">
        <f>IF($G$64=0,0,G49/$G$64)</f>
        <v>7.0000000000000021E-2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14510.682569253197</v>
      </c>
      <c r="F50" s="518"/>
      <c r="G50" s="519">
        <f>IF($D$27=0,0,E50/$D$27)</f>
        <v>7.6128402633956584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207374.30551757652</v>
      </c>
      <c r="F51" s="523"/>
      <c r="G51" s="523">
        <f>IF($D$27=0,0,E51/$D$27)</f>
        <v>108.79622341012787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1305.9614312327876</v>
      </c>
      <c r="F54" s="529"/>
      <c r="G54" s="532">
        <f>IF(E54=0,0,E54/$D$27)</f>
        <v>0.68515562370560923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3627.6706423132991</v>
      </c>
      <c r="F55" s="529"/>
      <c r="G55" s="532">
        <f>IF(E55=0,0,E55/$D$27)</f>
        <v>1.9032100658489146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4933.6320735460868</v>
      </c>
      <c r="F56" s="523"/>
      <c r="G56" s="536">
        <f>IF(E56=0,0,E56/$D$27)</f>
        <v>2.5883656895545237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11108.997966952858</v>
      </c>
      <c r="F58" s="541"/>
      <c r="G58" s="532">
        <f>IF(E58=0,0,E58/$D$27)</f>
        <v>5.8281908245996279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2569.1044548841733</v>
      </c>
      <c r="F59" s="541"/>
      <c r="G59" s="532">
        <f>IF(E59=0,0,E59/$D$27)</f>
        <v>1.347847128601199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11894.002105945247</v>
      </c>
      <c r="F60" s="541"/>
      <c r="G60" s="532">
        <f>IF(E60=0,0,E60/$D$27)</f>
        <v>6.2400330027833286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25572.104527782278</v>
      </c>
      <c r="F61" s="523"/>
      <c r="G61" s="536">
        <f>SUM(G58:G60)</f>
        <v>13.416070955984155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237880.04211890488</v>
      </c>
      <c r="F63" s="536">
        <f>E63/12</f>
        <v>19823.336843242072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124.80066005566654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112.63259570023905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348</v>
      </c>
      <c r="B5" s="339" t="s">
        <v>260</v>
      </c>
      <c r="C5" s="767" t="str">
        <f>LOOKUP(A5,'Banco Dados Máquinas'!$A$3:$B$25,'Banco Dados Máquinas'!$B$3:$B$25)</f>
        <v>Veículo Leve (Utilitário)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23500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1880</v>
      </c>
      <c r="F13" s="377"/>
      <c r="G13" s="367">
        <f>IF($D$27=0,0,E13/$D$27)</f>
        <v>0.89015151515151514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3.15</v>
      </c>
      <c r="E14" s="367">
        <f>IF(D14=0,0,+((E8+E9+E10+E11)-E12)/D14)</f>
        <v>4476.1904761904761</v>
      </c>
      <c r="F14" s="379">
        <f>E14/12</f>
        <v>373.01587301587301</v>
      </c>
      <c r="G14" s="367">
        <f>IF($D$27=0,0,E14/$D$27)</f>
        <v>2.1194083694083692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6356.1904761904761</v>
      </c>
      <c r="F15" s="382">
        <f>E15/12</f>
        <v>529.68253968253964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176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2112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37.799999999999997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351</v>
      </c>
      <c r="E31" s="437">
        <f>IF(D31="leve",' Banco de Dados'!C103,IF(D31="pesado",' Banco de Dados'!C100,IF(D31="Mistura",' Banco de Dados'!C104,0)))</f>
        <v>3.762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2.5</v>
      </c>
      <c r="E32" s="420">
        <f>+D32*D27*E31</f>
        <v>19863.36</v>
      </c>
      <c r="F32" s="421">
        <f>E32/12</f>
        <v>1655.28</v>
      </c>
      <c r="G32" s="420">
        <f>IF($D$27=0,0,E32/$D$27)</f>
        <v>9.4050000000000011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993.16800000000012</v>
      </c>
      <c r="F33" s="421">
        <f>E33/12</f>
        <v>82.76400000000001</v>
      </c>
      <c r="G33" s="420">
        <f>IF($D$27=0,0,E33/$D$27)</f>
        <v>0.47025000000000006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0.47348484848484851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22500</v>
      </c>
      <c r="E37" s="420">
        <f>D37/D14</f>
        <v>7142.8571428571431</v>
      </c>
      <c r="F37" s="421">
        <f>E37/12</f>
        <v>595.2380952380953</v>
      </c>
      <c r="G37" s="420">
        <f>IF($D$27=0,0,E37/$D$27)</f>
        <v>3.3820346320346322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714.28571428571433</v>
      </c>
      <c r="F38" s="421">
        <f>E38/12</f>
        <v>59.523809523809526</v>
      </c>
      <c r="G38" s="420">
        <f>IF($D$27=0,0,E38/$D$27)</f>
        <v>0.33820346320346323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29713.670857142857</v>
      </c>
      <c r="F40" s="457">
        <f>E40/12</f>
        <v>2476.1392380952379</v>
      </c>
      <c r="G40" s="456">
        <f>IF($D$27=0,0,E40/$D$27)</f>
        <v>14.068972943722944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36069.861333333334</v>
      </c>
      <c r="F43" s="476">
        <f>E43/12</f>
        <v>3005.8217777777777</v>
      </c>
      <c r="G43" s="477">
        <f>IF($D$27=0,0,E43/$D$27)</f>
        <v>17.078532828282828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1350.5417777777777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3408.5132746548593</v>
      </c>
      <c r="F49" s="510"/>
      <c r="G49" s="511">
        <f>IF($D$27=0,0,E49/$D$27)</f>
        <v>1.6138793914085507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2970.2758536278056</v>
      </c>
      <c r="F50" s="518"/>
      <c r="G50" s="519">
        <f>IF($D$27=0,0,E50/$D$27)</f>
        <v>1.4063806125131655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42448.650461616002</v>
      </c>
      <c r="F51" s="523"/>
      <c r="G51" s="523">
        <f>IF($D$27=0,0,E51/$D$27)</f>
        <v>20.098792832204545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267.32482682650249</v>
      </c>
      <c r="F54" s="529"/>
      <c r="G54" s="532">
        <f>IF(E54=0,0,E54/$D$27)</f>
        <v>0.12657425512618489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742.56896340695141</v>
      </c>
      <c r="F55" s="529"/>
      <c r="G55" s="532">
        <f>IF(E55=0,0,E55/$D$27)</f>
        <v>0.35159515312829137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1009.8937902334538</v>
      </c>
      <c r="F56" s="523"/>
      <c r="G56" s="536">
        <f>IF(E56=0,0,E56/$D$27)</f>
        <v>0.47816940825447624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2273.9652846625991</v>
      </c>
      <c r="F58" s="541"/>
      <c r="G58" s="532">
        <f>IF(E58=0,0,E58/$D$27)</f>
        <v>1.076688108268276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525.88490523246401</v>
      </c>
      <c r="F59" s="541"/>
      <c r="G59" s="532">
        <f>IF(E59=0,0,E59/$D$27)</f>
        <v>0.24899853467446212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2434.6523390391853</v>
      </c>
      <c r="F60" s="541"/>
      <c r="G60" s="532">
        <f>IF(E60=0,0,E60/$D$27)</f>
        <v>1.1527709938632507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5234.5025289342484</v>
      </c>
      <c r="F61" s="523"/>
      <c r="G61" s="536">
        <f>SUM(G58:G60)</f>
        <v>2.478457636805989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48693.046780783698</v>
      </c>
      <c r="F63" s="536">
        <f>E63/12</f>
        <v>4057.7538983986415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2112</v>
      </c>
      <c r="E64" s="545"/>
      <c r="F64" s="546"/>
      <c r="G64" s="545">
        <f>IF($D$27=0,0,E63/$D$27)</f>
        <v>23.05541987726501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23.05541987726501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382</v>
      </c>
      <c r="B5" s="339" t="s">
        <v>260</v>
      </c>
      <c r="C5" s="767" t="str">
        <f>LOOKUP(A5,'Banco Dados Máquinas'!$A$3:$B$25,'Banco Dados Máquinas'!$B$3:$B$25)</f>
        <v>Veículo Leve (Utilitário Pickup tipo furgão baú)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28000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11200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2240</v>
      </c>
      <c r="F13" s="377"/>
      <c r="G13" s="367">
        <f>IF($D$27=0,0,E13/$D$27)</f>
        <v>1.0606060606060606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3.15</v>
      </c>
      <c r="E14" s="367">
        <f>IF(D14=0,0,+((E8+E9+E10+E11)-E12)/D14)</f>
        <v>5333.333333333333</v>
      </c>
      <c r="F14" s="379">
        <f>E14/12</f>
        <v>444.4444444444444</v>
      </c>
      <c r="G14" s="367">
        <f>IF($D$27=0,0,E14/$D$27)</f>
        <v>2.5252525252525251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7573.333333333333</v>
      </c>
      <c r="F15" s="382">
        <f>E15/12</f>
        <v>631.11111111111109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176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2112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37.799999999999997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351</v>
      </c>
      <c r="E31" s="437">
        <f>IF(D31="leve",' Banco de Dados'!C103,IF(D31="pesado",' Banco de Dados'!C100,IF(D31="Mistura",' Banco de Dados'!C104,0)))</f>
        <v>3.762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2.5</v>
      </c>
      <c r="E32" s="420">
        <f>+D32*D27*E31</f>
        <v>19863.36</v>
      </c>
      <c r="F32" s="421">
        <f>E32/12</f>
        <v>1655.28</v>
      </c>
      <c r="G32" s="420">
        <f>IF($D$27=0,0,E32/$D$27)</f>
        <v>9.4050000000000011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993.16800000000012</v>
      </c>
      <c r="F33" s="421">
        <f>E33/12</f>
        <v>82.76400000000001</v>
      </c>
      <c r="G33" s="420">
        <f>IF($D$27=0,0,E33/$D$27)</f>
        <v>0.47025000000000006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0.47348484848484851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27000</v>
      </c>
      <c r="E37" s="420">
        <f>D37/D14</f>
        <v>8571.4285714285725</v>
      </c>
      <c r="F37" s="421">
        <f>E37/12</f>
        <v>714.28571428571433</v>
      </c>
      <c r="G37" s="420">
        <f>IF($D$27=0,0,E37/$D$27)</f>
        <v>4.058441558441559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857.14285714285722</v>
      </c>
      <c r="F38" s="421">
        <f>E38/12</f>
        <v>71.428571428571431</v>
      </c>
      <c r="G38" s="420">
        <f>IF($D$27=0,0,E38/$D$27)</f>
        <v>0.4058441558441559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31285.099428571433</v>
      </c>
      <c r="F40" s="457">
        <f>E40/12</f>
        <v>2607.0916190476196</v>
      </c>
      <c r="G40" s="456">
        <f>IF($D$27=0,0,E40/$D$27)</f>
        <v>14.813020562770564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38858.432761904769</v>
      </c>
      <c r="F43" s="476">
        <f>E43/12</f>
        <v>3238.2027301587309</v>
      </c>
      <c r="G43" s="477">
        <f>IF($D$27=0,0,E43/$D$27)</f>
        <v>18.398879148629153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1582.9227301587309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3672.0264233129947</v>
      </c>
      <c r="F49" s="510"/>
      <c r="G49" s="511">
        <f>IF($D$27=0,0,E49/$D$27)</f>
        <v>1.7386488746747133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3199.9087403156091</v>
      </c>
      <c r="F50" s="518"/>
      <c r="G50" s="519">
        <f>IF($D$27=0,0,E50/$D$27)</f>
        <v>1.5151083050736784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45730.36792553337</v>
      </c>
      <c r="F51" s="523"/>
      <c r="G51" s="523">
        <f>IF($D$27=0,0,E51/$D$27)</f>
        <v>21.652636328377543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287.99178662840478</v>
      </c>
      <c r="F54" s="529"/>
      <c r="G54" s="532">
        <f>IF(E54=0,0,E54/$D$27)</f>
        <v>0.13635974745663104</v>
      </c>
      <c r="H54" s="512">
        <f t="shared" ref="H54:H61" si="0">IF($G$64=0,0,G54/$G$64)</f>
        <v>5.4899999999999984E-3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799.97718507890227</v>
      </c>
      <c r="F55" s="529"/>
      <c r="G55" s="532">
        <f>IF(E55=0,0,E55/$D$27)</f>
        <v>0.37877707626841961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1087.968971707307</v>
      </c>
      <c r="F56" s="523"/>
      <c r="G56" s="536">
        <f>IF(E56=0,0,E56/$D$27)</f>
        <v>0.51513682372505065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2449.7661995530975</v>
      </c>
      <c r="F58" s="541"/>
      <c r="G58" s="532">
        <f>IF(E58=0,0,E58/$D$27)</f>
        <v>1.1599271778187015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566.54121959686199</v>
      </c>
      <c r="F59" s="541"/>
      <c r="G59" s="532">
        <f>IF(E59=0,0,E59/$D$27)</f>
        <v>0.26824868352124148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2622.8760166521388</v>
      </c>
      <c r="F60" s="541"/>
      <c r="G60" s="532">
        <f>IF(E60=0,0,E60/$D$27)</f>
        <v>1.2418920533390809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5639.1834358020988</v>
      </c>
      <c r="F61" s="523"/>
      <c r="G61" s="536">
        <f>SUM(G58:G60)</f>
        <v>2.6700679146790236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52457.520333042776</v>
      </c>
      <c r="F63" s="536">
        <f>E63/12</f>
        <v>4371.4600277535646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2112</v>
      </c>
      <c r="E64" s="545"/>
      <c r="F64" s="546"/>
      <c r="G64" s="545">
        <f>IF($D$27=0,0,E63/$D$27)</f>
        <v>24.837841066781618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24.837841066781618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349</v>
      </c>
      <c r="B5" s="339" t="s">
        <v>260</v>
      </c>
      <c r="C5" s="767" t="str">
        <f>LOOKUP(A5,'Banco Dados Máquinas'!$A$3:$B$25,'Banco Dados Máquinas'!$B$3:$B$25)</f>
        <v>Caminhão Transbordo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454000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90800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36320</v>
      </c>
      <c r="F13" s="377"/>
      <c r="G13" s="367">
        <f>IF($D$27=0,0,E13/$D$27)</f>
        <v>19.054814068664484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52029.841269841258</v>
      </c>
      <c r="F14" s="379">
        <f>E14/12</f>
        <v>4335.8201058201048</v>
      </c>
      <c r="G14" s="367">
        <f>IF($D$27=0,0,E14/$D$27)</f>
        <v>27.296777296777293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88349.841269841258</v>
      </c>
      <c r="F15" s="382">
        <f>E15/12</f>
        <v>7362.4867724867718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446000</v>
      </c>
      <c r="E37" s="420">
        <f>D37/D14</f>
        <v>63891.269841269823</v>
      </c>
      <c r="F37" s="421">
        <f>E37/12</f>
        <v>5324.2724867724855</v>
      </c>
      <c r="G37" s="420">
        <f>IF($D$27=0,0,E37/$D$27)</f>
        <v>33.519721019721011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31945.634920634911</v>
      </c>
      <c r="F38" s="421">
        <f>E38/12</f>
        <v>2662.1362433862428</v>
      </c>
      <c r="G38" s="420">
        <f>IF($D$27=0,0,E38/$D$27)</f>
        <v>16.759860509860506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146008.92476190472</v>
      </c>
      <c r="F40" s="457">
        <f>E40/12</f>
        <v>12167.410396825393</v>
      </c>
      <c r="G40" s="456">
        <f>IF($D$27=0,0,E40/$D$27)</f>
        <v>76.601677139419508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234358.766031746</v>
      </c>
      <c r="F43" s="476">
        <f>E43/12</f>
        <v>19529.897169312168</v>
      </c>
      <c r="G43" s="477">
        <f>IF($D$27=0,0,E43/$D$27)</f>
        <v>122.95326850486128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16601.284669312168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22146.327585482773</v>
      </c>
      <c r="F49" s="510"/>
      <c r="G49" s="511">
        <f>IF($D$27=0,0,E49/$D$27)</f>
        <v>11.618781785382971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19298.942610206414</v>
      </c>
      <c r="F50" s="518"/>
      <c r="G50" s="519">
        <f>IF($D$27=0,0,E50/$D$27)</f>
        <v>10.124938412976588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275804.03622743516</v>
      </c>
      <c r="F51" s="523"/>
      <c r="G51" s="523">
        <f>IF($D$27=0,0,E51/$D$27)</f>
        <v>144.69698870322082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1736.9048349185771</v>
      </c>
      <c r="F54" s="529"/>
      <c r="G54" s="532">
        <f>IF(E54=0,0,E54/$D$27)</f>
        <v>0.91124445716789282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4824.7356525516034</v>
      </c>
      <c r="F55" s="529"/>
      <c r="G55" s="532">
        <f>IF(E55=0,0,E55/$D$27)</f>
        <v>2.5312346032441471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6561.6404874701802</v>
      </c>
      <c r="F56" s="523"/>
      <c r="G56" s="536">
        <f>IF(E56=0,0,E56/$D$27)</f>
        <v>3.4424790604120394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14774.76426060065</v>
      </c>
      <c r="F58" s="541"/>
      <c r="G58" s="532">
        <f>IF(E58=0,0,E58/$D$27)</f>
        <v>7.7513872768197825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3416.8619703316281</v>
      </c>
      <c r="F59" s="541"/>
      <c r="G59" s="532">
        <f>IF(E59=0,0,E59/$D$27)</f>
        <v>1.7926120468876585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15818.805418201982</v>
      </c>
      <c r="F60" s="541"/>
      <c r="G60" s="532">
        <f>IF(E60=0,0,E60/$D$27)</f>
        <v>8.2991298467021224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34010.431649134262</v>
      </c>
      <c r="F61" s="523"/>
      <c r="G61" s="536">
        <f>SUM(G58:G60)</f>
        <v>17.843129170409561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316376.10836403957</v>
      </c>
      <c r="F63" s="536">
        <f>E63/12</f>
        <v>26364.675697003298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165.98259693404242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149.79929373297327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350</v>
      </c>
      <c r="B5" s="339" t="s">
        <v>260</v>
      </c>
      <c r="C5" s="767" t="str">
        <f>LOOKUP(A5,'Banco Dados Máquinas'!$A$3:$B$25,'Banco Dados Máquinas'!$B$3:$B$25)</f>
        <v>Caminhão Basculante 6/8 m3 (Toco)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135000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27000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10800</v>
      </c>
      <c r="F13" s="377"/>
      <c r="G13" s="367">
        <f>IF($D$27=0,0,E13/$D$27)</f>
        <v>5.6660790732812893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15471.428571428567</v>
      </c>
      <c r="F14" s="379">
        <f>E14/12</f>
        <v>1289.285714285714</v>
      </c>
      <c r="G14" s="367">
        <f>IF($D$27=0,0,E14/$D$27)</f>
        <v>8.1168831168831144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26271.428571428565</v>
      </c>
      <c r="F15" s="382">
        <f>E15/12</f>
        <v>2189.2857142857138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130200</v>
      </c>
      <c r="E37" s="420">
        <f>D37/D14</f>
        <v>18651.666666666661</v>
      </c>
      <c r="F37" s="421">
        <f>E37/12</f>
        <v>1554.305555555555</v>
      </c>
      <c r="G37" s="420">
        <f>IF($D$27=0,0,E37/$D$27)</f>
        <v>9.7853535353535328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9325.8333333333303</v>
      </c>
      <c r="F38" s="421">
        <f>E38/12</f>
        <v>777.15277777777749</v>
      </c>
      <c r="G38" s="420">
        <f>IF($D$27=0,0,E38/$D$27)</f>
        <v>4.8926767676767664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78149.51999999999</v>
      </c>
      <c r="F40" s="457">
        <f>E40/12</f>
        <v>6512.4599999999991</v>
      </c>
      <c r="G40" s="456">
        <f>IF($D$27=0,0,E40/$D$27)</f>
        <v>41.000125912868292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104420.94857142855</v>
      </c>
      <c r="F43" s="476">
        <f>E43/12</f>
        <v>8701.7457142857129</v>
      </c>
      <c r="G43" s="477">
        <f>IF($D$27=0,0,E43/$D$27)</f>
        <v>54.783088103032696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5773.1332142857136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9867.5230843998052</v>
      </c>
      <c r="F49" s="510"/>
      <c r="G49" s="511">
        <f>IF($D$27=0,0,E49/$D$27)</f>
        <v>5.1768672271886835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8598.8415449769709</v>
      </c>
      <c r="F50" s="518"/>
      <c r="G50" s="519">
        <f>IF($D$27=0,0,E50/$D$27)</f>
        <v>4.5112700122644229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122887.31320080532</v>
      </c>
      <c r="F51" s="523"/>
      <c r="G51" s="523">
        <f>IF($D$27=0,0,E51/$D$27)</f>
        <v>64.471225342485795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773.89573904792735</v>
      </c>
      <c r="F54" s="529"/>
      <c r="G54" s="532">
        <f>IF(E54=0,0,E54/$D$27)</f>
        <v>0.40601430110379805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2149.7103862442427</v>
      </c>
      <c r="F55" s="529"/>
      <c r="G55" s="532">
        <f>IF(E55=0,0,E55/$D$27)</f>
        <v>1.1278175030661057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2923.60612529217</v>
      </c>
      <c r="F56" s="523"/>
      <c r="G56" s="536">
        <f>IF(E56=0,0,E56/$D$27)</f>
        <v>1.5338318041699037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6583.0475434495829</v>
      </c>
      <c r="F58" s="541"/>
      <c r="G58" s="532">
        <f>IF(E58=0,0,E58/$D$27)</f>
        <v>3.4537099929958779</v>
      </c>
      <c r="H58" s="512">
        <f t="shared" si="0"/>
        <v>4.6699999999999992E-2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1522.4178473073982</v>
      </c>
      <c r="F59" s="541"/>
      <c r="G59" s="532">
        <f>IF(E59=0,0,E59/$D$27)</f>
        <v>0.79871665790911095</v>
      </c>
      <c r="H59" s="512">
        <f t="shared" si="0"/>
        <v>1.0799999999999999E-2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7048.2307745712887</v>
      </c>
      <c r="F60" s="541"/>
      <c r="G60" s="532">
        <f>IF(E60=0,0,E60/$D$27)</f>
        <v>3.6977623051347734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15153.696165328271</v>
      </c>
      <c r="F61" s="523"/>
      <c r="G61" s="536">
        <f>SUM(G58:G60)</f>
        <v>7.9501889560397618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140964.61549142576</v>
      </c>
      <c r="F63" s="536">
        <f>E63/12</f>
        <v>11747.051290952148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73.955246102695469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66.744609607682648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419</v>
      </c>
      <c r="B5" s="339" t="s">
        <v>260</v>
      </c>
      <c r="C5" s="767" t="str">
        <f>LOOKUP(A5,'Banco Dados Máquinas'!$A$3:$B$25,'Banco Dados Máquinas'!$B$3:$B$25)</f>
        <v>Caminhão Basculante XXX m3 (Truck)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110000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22000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8800</v>
      </c>
      <c r="F13" s="377"/>
      <c r="G13" s="367">
        <f>IF($D$27=0,0,E13/$D$27)</f>
        <v>4.6168051708217916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12606.349206349203</v>
      </c>
      <c r="F14" s="379">
        <f>E14/12</f>
        <v>1050.5291005291003</v>
      </c>
      <c r="G14" s="367">
        <f>IF($D$27=0,0,E14/$D$27)</f>
        <v>6.6137566137566122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21406.349206349201</v>
      </c>
      <c r="F15" s="382">
        <f>E15/12</f>
        <v>1783.8624338624334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4.1970956098379926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102000</v>
      </c>
      <c r="E37" s="420">
        <f>D37/D14</f>
        <v>14611.904761904758</v>
      </c>
      <c r="F37" s="421">
        <f>E37/12</f>
        <v>1217.6587301587299</v>
      </c>
      <c r="G37" s="420">
        <f>IF($D$27=0,0,E37/$D$27)</f>
        <v>7.6659451659451641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7305.9523809523789</v>
      </c>
      <c r="F38" s="421">
        <f>E38/12</f>
        <v>608.82936507936495</v>
      </c>
      <c r="G38" s="420">
        <f>IF($D$27=0,0,E38/$D$27)</f>
        <v>3.832972582972582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72089.877142857134</v>
      </c>
      <c r="F40" s="457">
        <f>E40/12</f>
        <v>6007.4897619047615</v>
      </c>
      <c r="G40" s="456">
        <f>IF($D$27=0,0,E40/$D$27)</f>
        <v>37.821013358755735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93496.226349206336</v>
      </c>
      <c r="F43" s="476">
        <f>E43/12</f>
        <v>7791.3521957671946</v>
      </c>
      <c r="G43" s="477">
        <f>IF($D$27=0,0,E43/$D$27)</f>
        <v>49.051575143334141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4862.7396957671954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8835.1636757444303</v>
      </c>
      <c r="F49" s="510"/>
      <c r="G49" s="511">
        <f>IF($D$27=0,0,E49/$D$27)</f>
        <v>4.6352533344583806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7699.2140602915733</v>
      </c>
      <c r="F50" s="518"/>
      <c r="G50" s="519">
        <f>IF($D$27=0,0,E50/$D$27)</f>
        <v>4.039292191456588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110030.60408524235</v>
      </c>
      <c r="F51" s="523"/>
      <c r="G51" s="523">
        <f>IF($D$27=0,0,E51/$D$27)</f>
        <v>57.726120669249113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692.92926542624161</v>
      </c>
      <c r="F54" s="529"/>
      <c r="G54" s="532">
        <f>IF(E54=0,0,E54/$D$27)</f>
        <v>0.36353629723109293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1924.8035150728933</v>
      </c>
      <c r="F55" s="529"/>
      <c r="G55" s="532">
        <f>IF(E55=0,0,E55/$D$27)</f>
        <v>1.009823047864147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2617.7327804991346</v>
      </c>
      <c r="F56" s="523"/>
      <c r="G56" s="536">
        <f>IF(E56=0,0,E56/$D$27)</f>
        <v>1.3733593450952397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5894.3163379609268</v>
      </c>
      <c r="F58" s="541"/>
      <c r="G58" s="532">
        <f>IF(E58=0,0,E58/$D$27)</f>
        <v>3.0923761531315197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1363.1395385434266</v>
      </c>
      <c r="F59" s="541"/>
      <c r="G59" s="532">
        <f>IF(E59=0,0,E59/$D$27)</f>
        <v>0.71515337160215031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6310.8311969603083</v>
      </c>
      <c r="F60" s="541"/>
      <c r="G60" s="532">
        <f>IF(E60=0,0,E60/$D$27)</f>
        <v>3.3108952388988442</v>
      </c>
      <c r="H60" s="512">
        <f t="shared" si="0"/>
        <v>5.0000000000000024E-2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13568.28707346466</v>
      </c>
      <c r="F61" s="523"/>
      <c r="G61" s="536">
        <f>SUM(G58:G60)</f>
        <v>7.1184247636325146</v>
      </c>
      <c r="H61" s="537">
        <f t="shared" si="0"/>
        <v>0.10750000000000004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126216.62393920613</v>
      </c>
      <c r="F63" s="536">
        <f>E63/12</f>
        <v>10518.051994933843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66.217904777976855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59.76165906212411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0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248</v>
      </c>
      <c r="B5" s="339" t="s">
        <v>260</v>
      </c>
      <c r="C5" s="767" t="str">
        <f>LOOKUP(A5,'Banco Dados Máquinas'!$A$3:$B$25,'Banco Dados Máquinas'!$B$3:$B$25)</f>
        <v>Pá Carregadeira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150000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30000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12000</v>
      </c>
      <c r="F13" s="377"/>
      <c r="G13" s="367">
        <f>IF($D$27=0,0,E13/$D$27)</f>
        <v>7.864108210128971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7.864108210128971</v>
      </c>
      <c r="E14" s="367">
        <f>IF(D14=0,0,+((E8+E9+E10+E11)-E12)/D14)</f>
        <v>15259.2</v>
      </c>
      <c r="F14" s="379">
        <f>E14/12</f>
        <v>1271.6000000000001</v>
      </c>
      <c r="G14" s="367">
        <f>IF($D$27=0,0,E14/$D$27)</f>
        <v>10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27259.200000000001</v>
      </c>
      <c r="F15" s="382">
        <f>E15/12</f>
        <v>2271.6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94.369298521547648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7</v>
      </c>
      <c r="E32" s="420">
        <f>+D32*D27*E31</f>
        <v>31510.248000000003</v>
      </c>
      <c r="F32" s="421">
        <f>E32/12</f>
        <v>2625.8540000000003</v>
      </c>
      <c r="G32" s="420">
        <f>IF($D$27=0,0,E32/$D$27)</f>
        <v>20.650000000000002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0.15</v>
      </c>
      <c r="E33" s="420">
        <f>+E32*D33</f>
        <v>4726.5372000000007</v>
      </c>
      <c r="F33" s="421">
        <f>E33/12</f>
        <v>393.87810000000007</v>
      </c>
      <c r="G33" s="420">
        <f>IF($D$27=0,0,E33/$D$27)</f>
        <v>3.0975000000000001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4</v>
      </c>
      <c r="E36" s="420">
        <f>+E35*D36</f>
        <v>10000</v>
      </c>
      <c r="F36" s="421">
        <f>E36/12</f>
        <v>833.33333333333337</v>
      </c>
      <c r="G36" s="420">
        <f>IF($D$27=0,0,E36/$D$27)</f>
        <v>6.553423508440809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140000</v>
      </c>
      <c r="E37" s="420">
        <f>D37/D14</f>
        <v>17802.400000000001</v>
      </c>
      <c r="F37" s="421">
        <f>E37/12</f>
        <v>1483.5333333333335</v>
      </c>
      <c r="G37" s="420">
        <f>IF($D$27=0,0,E37/$D$27)</f>
        <v>11.666666666666668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8901.2000000000007</v>
      </c>
      <c r="F38" s="421">
        <f>E38/12</f>
        <v>741.76666666666677</v>
      </c>
      <c r="G38" s="420">
        <f>IF($D$27=0,0,E38/$D$27)</f>
        <v>5.8333333333333339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72940.385200000004</v>
      </c>
      <c r="F40" s="457">
        <f>E40/12</f>
        <v>6078.3654333333334</v>
      </c>
      <c r="G40" s="456">
        <f>IF($D$27=0,0,E40/$D$27)</f>
        <v>47.80092350844081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100199.5852</v>
      </c>
      <c r="F43" s="476">
        <f>E43/12</f>
        <v>8349.9654333333328</v>
      </c>
      <c r="G43" s="477">
        <f>IF($D$27=0,0,E43/$D$27)</f>
        <v>65.665031718569779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5724.1114333333326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9468.6146174199457</v>
      </c>
      <c r="F49" s="510"/>
      <c r="G49" s="511">
        <f>IF($D$27=0,0,E49/$D$27)</f>
        <v>6.2051841626166153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8251.2213094659528</v>
      </c>
      <c r="F50" s="518"/>
      <c r="G50" s="519">
        <f>IF($D$27=0,0,E50/$D$27)</f>
        <v>5.4073747702801933</v>
      </c>
      <c r="H50" s="512">
        <f>IF($G$64=0,0,G50/$G$64)</f>
        <v>6.1000000000000013E-2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117919.42112688591</v>
      </c>
      <c r="F51" s="523"/>
      <c r="G51" s="523">
        <f>IF($D$27=0,0,E51/$D$27)</f>
        <v>77.277590651466596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742.60991785193573</v>
      </c>
      <c r="F54" s="529"/>
      <c r="G54" s="532">
        <f>IF(E54=0,0,E54/$D$27)</f>
        <v>0.4866637293252174</v>
      </c>
      <c r="H54" s="512">
        <f t="shared" ref="H54:H61" si="0">IF($G$64=0,0,G54/$G$64)</f>
        <v>5.490000000000001E-3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2062.8053273664882</v>
      </c>
      <c r="F55" s="529"/>
      <c r="G55" s="532">
        <f>IF(E55=0,0,E55/$D$27)</f>
        <v>1.3518436925700483</v>
      </c>
      <c r="H55" s="512">
        <f t="shared" si="0"/>
        <v>1.5250000000000003E-2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2805.4152452184235</v>
      </c>
      <c r="F56" s="523"/>
      <c r="G56" s="536">
        <f>IF(E56=0,0,E56/$D$27)</f>
        <v>1.8385074218952653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6316.9186090501644</v>
      </c>
      <c r="F58" s="541"/>
      <c r="G58" s="532">
        <f>IF(E58=0,0,E58/$D$27)</f>
        <v>4.1397442913456564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1460.8719695447919</v>
      </c>
      <c r="F59" s="541"/>
      <c r="G59" s="532">
        <f>IF(E59=0,0,E59/$D$27)</f>
        <v>0.95737127080370654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6763.2961552999623</v>
      </c>
      <c r="F60" s="541"/>
      <c r="G60" s="532">
        <f>IF(E60=0,0,E60/$D$27)</f>
        <v>4.4322744018690114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14541.086733894917</v>
      </c>
      <c r="F61" s="523"/>
      <c r="G61" s="536">
        <f>SUM(G58:G60)</f>
        <v>9.5293899640183746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135265.92310599922</v>
      </c>
      <c r="F63" s="536">
        <f>E63/12</f>
        <v>11272.160258833268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88.645488037380204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64.046365107007205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249</v>
      </c>
      <c r="B5" s="339" t="s">
        <v>260</v>
      </c>
      <c r="C5" s="767" t="str">
        <f>LOOKUP(A5,'Banco Dados Máquinas'!$A$3:$B$25,'Banco Dados Máquinas'!$B$3:$B$25)</f>
        <v>Caminhão Carroceria Leve (tipo 3/4)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175000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35000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14000</v>
      </c>
      <c r="F13" s="377"/>
      <c r="G13" s="367">
        <f>IF($D$27=0,0,E13/$D$27)</f>
        <v>7.3449173172164866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20055.555555555551</v>
      </c>
      <c r="F14" s="379">
        <f>E14/12</f>
        <v>1671.2962962962958</v>
      </c>
      <c r="G14" s="367">
        <f>IF($D$27=0,0,E14/$D$27)</f>
        <v>10.521885521885521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34055.555555555547</v>
      </c>
      <c r="F15" s="382">
        <f>E15/12</f>
        <v>2837.9629629629621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35143.35</v>
      </c>
      <c r="F32" s="421">
        <f>E32/12</f>
        <v>2928.6124999999997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7028.67</v>
      </c>
      <c r="F33" s="421">
        <f>E33/12</f>
        <v>585.72249999999997</v>
      </c>
      <c r="G33" s="420">
        <f>IF($D$27=0,0,E33/$D$27)</f>
        <v>3.6875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4800</v>
      </c>
      <c r="F36" s="421">
        <f>E36/12</f>
        <v>400</v>
      </c>
      <c r="G36" s="420">
        <f>IF($D$27=0,0,E36/$D$27)</f>
        <v>2.5182573659027954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170200</v>
      </c>
      <c r="E37" s="420">
        <f>D37/D14</f>
        <v>24381.825396825392</v>
      </c>
      <c r="F37" s="421">
        <f>E37/12</f>
        <v>2031.8187830687827</v>
      </c>
      <c r="G37" s="420">
        <f>IF($D$27=0,0,E37/$D$27)</f>
        <v>12.791606541606539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12190.912698412696</v>
      </c>
      <c r="F38" s="421">
        <f>E38/12</f>
        <v>1015.9093915343914</v>
      </c>
      <c r="G38" s="420">
        <f>IF($D$27=0,0,E38/$D$27)</f>
        <v>6.3958032708032695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83544.758095238081</v>
      </c>
      <c r="F40" s="457">
        <f>E40/12</f>
        <v>6962.0631746031731</v>
      </c>
      <c r="G40" s="456">
        <f>IF($D$27=0,0,E40/$D$27)</f>
        <v>43.830667178312602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117600.31365079363</v>
      </c>
      <c r="F43" s="476">
        <f>E43/12</f>
        <v>9800.0261375661357</v>
      </c>
      <c r="G43" s="477">
        <f>IF($D$27=0,0,E43/$D$27)</f>
        <v>61.697470017414609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6871.4136375661365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11112.940703541706</v>
      </c>
      <c r="F49" s="510"/>
      <c r="G49" s="511">
        <f>IF($D$27=0,0,E49/$D$27)</f>
        <v>5.8302593299031029</v>
      </c>
      <c r="H49" s="512">
        <f>IF($G$64=0,0,G49/$G$64)</f>
        <v>6.9999999999999993E-2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9684.1340416577714</v>
      </c>
      <c r="F50" s="518"/>
      <c r="G50" s="519">
        <f>IF($D$27=0,0,E50/$D$27)</f>
        <v>5.0806545589155609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138397.3883959931</v>
      </c>
      <c r="F51" s="523"/>
      <c r="G51" s="523">
        <f>IF($D$27=0,0,E51/$D$27)</f>
        <v>72.608383906233271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871.5720637491994</v>
      </c>
      <c r="F54" s="529"/>
      <c r="G54" s="532">
        <f>IF(E54=0,0,E54/$D$27)</f>
        <v>0.45725891030240046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2421.0335104144428</v>
      </c>
      <c r="F55" s="529"/>
      <c r="G55" s="532">
        <f>IF(E55=0,0,E55/$D$27)</f>
        <v>1.2701636397288902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3292.6055741636419</v>
      </c>
      <c r="F56" s="523"/>
      <c r="G56" s="536">
        <f>IF(E56=0,0,E56/$D$27)</f>
        <v>1.7274225500312903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7413.9190122199661</v>
      </c>
      <c r="F58" s="541"/>
      <c r="G58" s="532">
        <f>IF(E58=0,0,E58/$D$27)</f>
        <v>3.8896158672353556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1714.5679942607203</v>
      </c>
      <c r="F59" s="541"/>
      <c r="G59" s="532">
        <f>IF(E59=0,0,E59/$D$27)</f>
        <v>0.89952572518505014</v>
      </c>
      <c r="H59" s="512">
        <f t="shared" si="0"/>
        <v>1.0799999999999999E-2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7937.8147882440753</v>
      </c>
      <c r="F60" s="541"/>
      <c r="G60" s="532">
        <f>IF(E60=0,0,E60/$D$27)</f>
        <v>4.1644709499307879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17066.301794724761</v>
      </c>
      <c r="F61" s="523"/>
      <c r="G61" s="536">
        <f>SUM(G58:G60)</f>
        <v>8.9536125423511947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158756.29576488151</v>
      </c>
      <c r="F63" s="536">
        <f>E63/12</f>
        <v>13229.691313740126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83.289418998615758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75.168700646250713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250</v>
      </c>
      <c r="B5" s="339" t="s">
        <v>260</v>
      </c>
      <c r="C5" s="767" t="str">
        <f>LOOKUP(A5,'Banco Dados Máquinas'!$A$3:$B$25,'Banco Dados Máquinas'!$B$3:$B$25)</f>
        <v>Caminhão leve tipo 3/4 - 02 eixos, potência 150 cv PBT 8.250 kg, dotado de varredeira de sucção, cap.  4m³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320000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96000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25600</v>
      </c>
      <c r="F13" s="377"/>
      <c r="G13" s="367">
        <f>IF($D$27=0,0,E13/$D$27)</f>
        <v>13.430705951481576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6.295643414756988</v>
      </c>
      <c r="E14" s="367">
        <f>IF(D14=0,0,+((E8+E9+E10+E11)-E12)/D14)</f>
        <v>35580.160000000003</v>
      </c>
      <c r="F14" s="379">
        <f>E14/12</f>
        <v>2965.0133333333338</v>
      </c>
      <c r="G14" s="367">
        <f>IF($D$27=0,0,E14/$D$27)</f>
        <v>18.666666666666668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61180.160000000003</v>
      </c>
      <c r="F15" s="382">
        <f>E15/12</f>
        <v>5098.3466666666673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75.547720977083856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10.416666666666666</v>
      </c>
      <c r="E32" s="420">
        <f>+D32*D27*E31</f>
        <v>58572.249999999993</v>
      </c>
      <c r="F32" s="421">
        <f>E32/12</f>
        <v>4881.020833333333</v>
      </c>
      <c r="G32" s="420">
        <f>IF($D$27=0,0,E32/$D$27)</f>
        <v>30.729166666666664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11714.449999999999</v>
      </c>
      <c r="F33" s="421">
        <f>E33/12</f>
        <v>976.20416666666654</v>
      </c>
      <c r="G33" s="420">
        <f>IF($D$27=0,0,E33/$D$27)</f>
        <v>6.145833333333333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5.0365147318055907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315200</v>
      </c>
      <c r="E37" s="420">
        <f>D37/D14</f>
        <v>50066.368000000002</v>
      </c>
      <c r="F37" s="421">
        <f>E37/12</f>
        <v>4172.1973333333335</v>
      </c>
      <c r="G37" s="420">
        <f>IF($D$27=0,0,E37/$D$27)</f>
        <v>26.266666666666669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25033.183999999997</v>
      </c>
      <c r="F38" s="421">
        <f>E38/12</f>
        <v>2086.0986666666663</v>
      </c>
      <c r="G38" s="420">
        <f>IF($D$27=0,0,E38/$D$27)</f>
        <v>13.133333333333333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154986.25200000001</v>
      </c>
      <c r="F40" s="457">
        <f>E40/12</f>
        <v>12915.521000000001</v>
      </c>
      <c r="G40" s="456">
        <f>IF($D$27=0,0,E40/$D$27)</f>
        <v>81.311514731805602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216166.41200000001</v>
      </c>
      <c r="F43" s="476">
        <f>E43/12</f>
        <v>18013.867666666669</v>
      </c>
      <c r="G43" s="477">
        <f>IF($D$27=0,0,E43/$D$27)</f>
        <v>113.40888734995384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13132.846833333337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20427.194826934501</v>
      </c>
      <c r="F49" s="510"/>
      <c r="G49" s="511">
        <f>IF($D$27=0,0,E49/$D$27)</f>
        <v>10.716861216179018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17800.841206328634</v>
      </c>
      <c r="F50" s="518"/>
      <c r="G50" s="519">
        <f>IF($D$27=0,0,E50/$D$27)</f>
        <v>9.338979059813143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254394.44803326312</v>
      </c>
      <c r="F51" s="523"/>
      <c r="G51" s="523">
        <f>IF($D$27=0,0,E51/$D$27)</f>
        <v>133.46472762594598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1602.075708569577</v>
      </c>
      <c r="F54" s="529"/>
      <c r="G54" s="532">
        <f>IF(E54=0,0,E54/$D$27)</f>
        <v>0.84050811538318282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4450.2103015821585</v>
      </c>
      <c r="F55" s="529"/>
      <c r="G55" s="532">
        <f>IF(E55=0,0,E55/$D$27)</f>
        <v>2.3347447649532858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6052.2860101517354</v>
      </c>
      <c r="F56" s="523"/>
      <c r="G56" s="536">
        <f>IF(E56=0,0,E56/$D$27)</f>
        <v>3.1752528803364681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13627.857120254872</v>
      </c>
      <c r="F58" s="541"/>
      <c r="G58" s="532">
        <f>IF(E58=0,0,E58/$D$27)</f>
        <v>7.1496774113651433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3151.6243447270372</v>
      </c>
      <c r="F59" s="541"/>
      <c r="G59" s="532">
        <f>IF(E59=0,0,E59/$D$27)</f>
        <v>1.6534585876390484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14590.853447810357</v>
      </c>
      <c r="F60" s="541"/>
      <c r="G60" s="532">
        <f>IF(E60=0,0,E60/$D$27)</f>
        <v>7.6549008686992979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31370.334912792267</v>
      </c>
      <c r="F61" s="523"/>
      <c r="G61" s="536">
        <f>SUM(G58:G60)</f>
        <v>16.458036867703491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291817.06895620713</v>
      </c>
      <c r="F63" s="536">
        <f>E63/12</f>
        <v>24318.089079683927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153.09801737398595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138.17096068002232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251</v>
      </c>
      <c r="B5" s="339" t="s">
        <v>260</v>
      </c>
      <c r="C5" s="767" t="str">
        <f>LOOKUP(A5,'Banco Dados Máquinas'!$A$3:$B$25,'Banco Dados Máquinas'!$B$3:$B$25)</f>
        <v>Trator de Esteiras (tipo D7 ou similar)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393000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78600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31440</v>
      </c>
      <c r="F13" s="377"/>
      <c r="G13" s="367">
        <f>IF($D$27=0,0,E13/$D$27)</f>
        <v>20.603963510537906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8.847121736395092</v>
      </c>
      <c r="E14" s="367">
        <f>IF(D14=0,0,+((E8+E9+E10+E11)-E12)/D14)</f>
        <v>35536.981333333337</v>
      </c>
      <c r="F14" s="379">
        <f>E14/12</f>
        <v>2961.4151111111114</v>
      </c>
      <c r="G14" s="367">
        <f>IF($D$27=0,0,E14/$D$27)</f>
        <v>23.288888888888891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66976.98133333333</v>
      </c>
      <c r="F15" s="382">
        <f>E15/12</f>
        <v>5581.4151111111105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106.1654608367411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16</v>
      </c>
      <c r="E32" s="420">
        <f>+D32*D27*E31</f>
        <v>72023.424000000014</v>
      </c>
      <c r="F32" s="421">
        <f>E32/12</f>
        <v>6001.9520000000011</v>
      </c>
      <c r="G32" s="420">
        <f>IF($D$27=0,0,E32/$D$27)</f>
        <v>47.20000000000001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14404.684800000003</v>
      </c>
      <c r="F33" s="421">
        <f>E33/12</f>
        <v>1200.3904000000002</v>
      </c>
      <c r="G33" s="420">
        <f>IF($D$27=0,0,E33/$D$27)</f>
        <v>9.4400000000000013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2</v>
      </c>
      <c r="E35" s="420">
        <f>LOOKUP(A5,'Banco Dados Máquinas'!$A$3:$A$25,'Banco Dados Máquinas'!$L$3:$L$25)</f>
        <v>14500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2</v>
      </c>
      <c r="E36" s="420">
        <f>+E35*D36</f>
        <v>29000</v>
      </c>
      <c r="F36" s="421">
        <f>E36/12</f>
        <v>2416.6666666666665</v>
      </c>
      <c r="G36" s="420">
        <f>IF($D$27=0,0,E36/$D$27)</f>
        <v>19.004928174478348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364000</v>
      </c>
      <c r="E37" s="420">
        <f>D37/D14</f>
        <v>41143.32444444445</v>
      </c>
      <c r="F37" s="421">
        <f>E37/12</f>
        <v>3428.6103703703707</v>
      </c>
      <c r="G37" s="420">
        <f>IF($D$27=0,0,E37/$D$27)</f>
        <v>26.962962962962965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15</v>
      </c>
      <c r="E38" s="420">
        <f>E37*D38/100</f>
        <v>6171.4986666666673</v>
      </c>
      <c r="F38" s="421">
        <f>E38/12</f>
        <v>514.29155555555565</v>
      </c>
      <c r="G38" s="420">
        <f>IF($D$27=0,0,E38/$D$27)</f>
        <v>4.0444444444444443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162742.93191111114</v>
      </c>
      <c r="F40" s="457">
        <f>E40/12</f>
        <v>13561.910992592595</v>
      </c>
      <c r="G40" s="456">
        <f>IF($D$27=0,0,E40/$D$27)</f>
        <v>106.65233558188577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229719.91324444447</v>
      </c>
      <c r="F43" s="476">
        <f>E43/12</f>
        <v>19143.326103703705</v>
      </c>
      <c r="G43" s="477">
        <f>IF($D$27=0,0,E43/$D$27)</f>
        <v>150.54518798131255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13141.374103703703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21707.967394447747</v>
      </c>
      <c r="F49" s="510"/>
      <c r="G49" s="511">
        <f>IF($D$27=0,0,E49/$D$27)</f>
        <v>14.226150384324045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18916.943015161603</v>
      </c>
      <c r="F50" s="518"/>
      <c r="G50" s="519">
        <f>IF($D$27=0,0,E50/$D$27)</f>
        <v>12.397073906339521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270344.82365405379</v>
      </c>
      <c r="F51" s="523"/>
      <c r="G51" s="523">
        <f>IF($D$27=0,0,E51/$D$27)</f>
        <v>177.16841227197611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1702.5248713645442</v>
      </c>
      <c r="F54" s="529"/>
      <c r="G54" s="532">
        <f>IF(E54=0,0,E54/$D$27)</f>
        <v>1.1157366515705569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4729.2357537904008</v>
      </c>
      <c r="F55" s="529"/>
      <c r="G55" s="532">
        <f>IF(E55=0,0,E55/$D$27)</f>
        <v>3.0992684765848804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6431.7606251549441</v>
      </c>
      <c r="F56" s="523"/>
      <c r="G56" s="536">
        <f>IF(E56=0,0,E56/$D$27)</f>
        <v>4.215005128155437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14482.315390295851</v>
      </c>
      <c r="F58" s="541"/>
      <c r="G58" s="532">
        <f>IF(E58=0,0,E58/$D$27)</f>
        <v>9.4908746135418962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3349.2292551433666</v>
      </c>
      <c r="F59" s="541"/>
      <c r="G59" s="532">
        <f>IF(E59=0,0,E59/$D$27)</f>
        <v>2.194891773581424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15505.690996034104</v>
      </c>
      <c r="F60" s="541"/>
      <c r="G60" s="532">
        <f>IF(E60=0,0,E60/$D$27)</f>
        <v>10.161535988802887</v>
      </c>
      <c r="H60" s="512">
        <f t="shared" si="0"/>
        <v>4.9999999999999996E-2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33337.235641473322</v>
      </c>
      <c r="F61" s="523"/>
      <c r="G61" s="536">
        <f>SUM(G58:G60)</f>
        <v>21.847302375926205</v>
      </c>
      <c r="H61" s="537">
        <f t="shared" si="0"/>
        <v>0.10749999999999998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310113.81992068206</v>
      </c>
      <c r="F63" s="536">
        <f>E63/12</f>
        <v>25842.818326723504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203.23071977605775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146.83419503820173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S46" sqref="S4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252</v>
      </c>
      <c r="B5" s="339" t="s">
        <v>260</v>
      </c>
      <c r="C5" s="767" t="str">
        <f>LOOKUP(A5,'Banco Dados Máquinas'!$A$3:$B$25,'Banco Dados Máquinas'!$B$3:$B$25)</f>
        <v>Caminhão Pipa 7.000l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95000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28500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7600</v>
      </c>
      <c r="F13" s="377"/>
      <c r="G13" s="367">
        <f>IF($D$27=0,0,E13/$D$27)</f>
        <v>3.9872408293460926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7.0825988416016123</v>
      </c>
      <c r="E14" s="367">
        <f>IF(D14=0,0,+((E8+E9+E10+E11)-E12)/D14)</f>
        <v>9389.2088888888884</v>
      </c>
      <c r="F14" s="379">
        <f>E14/12</f>
        <v>782.43407407407403</v>
      </c>
      <c r="G14" s="367">
        <f>IF($D$27=0,0,E14/$D$27)</f>
        <v>4.9259259259259256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16989.20888888889</v>
      </c>
      <c r="F15" s="382">
        <f>E15/12</f>
        <v>1415.7674074074075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84.991186099219348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7.5</v>
      </c>
      <c r="E32" s="420">
        <f>+D32*D27*E31</f>
        <v>42172.02</v>
      </c>
      <c r="F32" s="421">
        <f>E32/12</f>
        <v>3514.3349999999996</v>
      </c>
      <c r="G32" s="420">
        <f>IF($D$27=0,0,E32/$D$27)</f>
        <v>22.125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8434.4040000000005</v>
      </c>
      <c r="F33" s="421">
        <f>E33/12</f>
        <v>702.86700000000008</v>
      </c>
      <c r="G33" s="420">
        <f>IF($D$27=0,0,E33/$D$27)</f>
        <v>4.4250000000000007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5.0365147318055907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90200</v>
      </c>
      <c r="E37" s="420">
        <f>D37/D14</f>
        <v>12735.438222222221</v>
      </c>
      <c r="F37" s="421">
        <f>E37/12</f>
        <v>1061.2865185185185</v>
      </c>
      <c r="G37" s="420">
        <f>IF($D$27=0,0,E37/$D$27)</f>
        <v>6.6814814814814811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6367.7191111111106</v>
      </c>
      <c r="F38" s="421">
        <f>E38/12</f>
        <v>530.64325925925925</v>
      </c>
      <c r="G38" s="420">
        <f>IF($D$27=0,0,E38/$D$27)</f>
        <v>3.3407407407407406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79309.581333333335</v>
      </c>
      <c r="F40" s="457">
        <f>E40/12</f>
        <v>6609.1317777777776</v>
      </c>
      <c r="G40" s="456">
        <f>IF($D$27=0,0,E40/$D$27)</f>
        <v>41.608736954027819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96298.790222222218</v>
      </c>
      <c r="F43" s="476">
        <f>E43/12</f>
        <v>8024.8991851851852</v>
      </c>
      <c r="G43" s="477">
        <f>IF($D$27=0,0,E43/$D$27)</f>
        <v>50.521903709299828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4510.5641851851851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9099.9990760240235</v>
      </c>
      <c r="F49" s="510"/>
      <c r="G49" s="511">
        <f>IF($D$27=0,0,E49/$D$27)</f>
        <v>4.7741957714387766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7929.9991948209336</v>
      </c>
      <c r="F50" s="518"/>
      <c r="G50" s="519">
        <f>IF($D$27=0,0,E50/$D$27)</f>
        <v>4.1603706008252193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113328.78849306717</v>
      </c>
      <c r="F51" s="523"/>
      <c r="G51" s="523">
        <f>IF($D$27=0,0,E51/$D$27)</f>
        <v>59.456470081563822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713.69992753388397</v>
      </c>
      <c r="F54" s="529"/>
      <c r="G54" s="532">
        <f>IF(E54=0,0,E54/$D$27)</f>
        <v>0.3744333540742697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1982.4997987052334</v>
      </c>
      <c r="F55" s="529"/>
      <c r="G55" s="532">
        <f>IF(E55=0,0,E55/$D$27)</f>
        <v>1.0400926502063048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2696.1997262391174</v>
      </c>
      <c r="F56" s="523"/>
      <c r="G56" s="536">
        <f>IF(E56=0,0,E56/$D$27)</f>
        <v>1.4145260042805745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6070.999383576027</v>
      </c>
      <c r="F58" s="541"/>
      <c r="G58" s="532">
        <f>IF(E58=0,0,E58/$D$27)</f>
        <v>3.1850706075170123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1403.9998574437066</v>
      </c>
      <c r="F59" s="541"/>
      <c r="G59" s="532">
        <f>IF(E59=0,0,E59/$D$27)</f>
        <v>0.73659020473626846</v>
      </c>
      <c r="H59" s="512">
        <f t="shared" si="0"/>
        <v>1.0800000000000001E-2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6499.9993400171597</v>
      </c>
      <c r="F60" s="541"/>
      <c r="G60" s="532">
        <f>IF(E60=0,0,E60/$D$27)</f>
        <v>3.4101398367419837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13974.998581036893</v>
      </c>
      <c r="F61" s="523"/>
      <c r="G61" s="536">
        <f>SUM(G58:G60)</f>
        <v>7.3318006489952641</v>
      </c>
      <c r="H61" s="537">
        <f t="shared" si="0"/>
        <v>0.1075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129999.98680034318</v>
      </c>
      <c r="F63" s="536">
        <f>E63/12</f>
        <v>10833.332233361931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68.202796734839666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61.553024053192793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253</v>
      </c>
      <c r="B5" s="339" t="s">
        <v>260</v>
      </c>
      <c r="C5" s="767" t="str">
        <f>LOOKUP(A5,'Banco Dados Máquinas'!$A$3:$B$25,'Banco Dados Máquinas'!$B$3:$B$25)</f>
        <v>Roçadeira Manual motorização a gasolina Sthil Fs 220 ou similar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2200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440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176</v>
      </c>
      <c r="F13" s="377"/>
      <c r="G13" s="367">
        <f>IF($D$27=0,0,E13/$D$27)</f>
        <v>0.11534025374855825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4.3598615916955019</v>
      </c>
      <c r="E14" s="367">
        <f>IF(D14=0,0,+((E8+E9+E10+E11)-E12)/D14)</f>
        <v>403.68253968253964</v>
      </c>
      <c r="F14" s="379">
        <f>E14/12</f>
        <v>33.640211640211639</v>
      </c>
      <c r="G14" s="367">
        <f>IF($D$27=0,0,E14/$D$27)</f>
        <v>0.26455026455026454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579.68253968253964</v>
      </c>
      <c r="F15" s="382">
        <f>E15/12</f>
        <v>48.306878306878303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52.318339100346023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354</v>
      </c>
      <c r="E31" s="437">
        <f>IF(D31="leve",' Banco de Dados'!C103,IF(D31="pesado",' Banco de Dados'!C100,IF(D31="Mistura",' Banco de Dados'!C104,0)))</f>
        <v>3.8870000000000005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1</v>
      </c>
      <c r="E32" s="420">
        <f>+D32*D27*E31</f>
        <v>5931.251040000001</v>
      </c>
      <c r="F32" s="421">
        <f>E32/12</f>
        <v>494.2709200000001</v>
      </c>
      <c r="G32" s="420">
        <f>IF($D$27=0,0,E32/$D$27)</f>
        <v>3.8870000000000005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1186.2502080000002</v>
      </c>
      <c r="F33" s="421">
        <f>E33/12</f>
        <v>98.854184000000018</v>
      </c>
      <c r="G33" s="420">
        <f>IF($D$27=0,0,E33/$D$27)</f>
        <v>0.77740000000000009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2200</v>
      </c>
      <c r="E37" s="420">
        <f>D37/D14</f>
        <v>504.60317460317458</v>
      </c>
      <c r="F37" s="421">
        <f>E37/12</f>
        <v>42.050264550264551</v>
      </c>
      <c r="G37" s="420">
        <f>IF($D$27=0,0,E37/$D$27)</f>
        <v>0.33068783068783064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200</v>
      </c>
      <c r="E38" s="420">
        <f>E37*D38/100</f>
        <v>1009.2063492063492</v>
      </c>
      <c r="F38" s="421">
        <f>E38/12</f>
        <v>84.100529100529101</v>
      </c>
      <c r="G38" s="420">
        <f>IF($D$27=0,0,E38/$D$27)</f>
        <v>0.66137566137566128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8631.3107718095252</v>
      </c>
      <c r="F40" s="457">
        <f>E40/12</f>
        <v>719.27589765079381</v>
      </c>
      <c r="G40" s="456">
        <f>IF($D$27=0,0,E40/$D$27)</f>
        <v>5.6564634920634926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9210.9933114920641</v>
      </c>
      <c r="F43" s="476">
        <f>E43/12</f>
        <v>767.58277595767197</v>
      </c>
      <c r="G43" s="477">
        <f>IF($D$27=0,0,E43/$D$27)</f>
        <v>6.0363540103623148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273.31185595767187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870.41623711383511</v>
      </c>
      <c r="F49" s="510"/>
      <c r="G49" s="511">
        <f>IF($D$27=0,0,E49/$D$27)</f>
        <v>0.57042062304303964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758.50557805634196</v>
      </c>
      <c r="F50" s="518"/>
      <c r="G50" s="519">
        <f>IF($D$27=0,0,E50/$D$27)</f>
        <v>0.49708082865179165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10839.915126662241</v>
      </c>
      <c r="F51" s="523"/>
      <c r="G51" s="523">
        <f>IF($D$27=0,0,E51/$D$27)</f>
        <v>7.1038554620571466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68.265502025070774</v>
      </c>
      <c r="F54" s="529"/>
      <c r="G54" s="532">
        <f>IF(E54=0,0,E54/$D$27)</f>
        <v>4.4737274578661244E-2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189.62639451408549</v>
      </c>
      <c r="F55" s="529"/>
      <c r="G55" s="532">
        <f>IF(E55=0,0,E55/$D$27)</f>
        <v>0.12427020716294791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257.89189653915622</v>
      </c>
      <c r="F56" s="523"/>
      <c r="G56" s="536">
        <f>IF(E56=0,0,E56/$D$27)</f>
        <v>0.16900748174160912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580.69197533165857</v>
      </c>
      <c r="F58" s="541"/>
      <c r="G58" s="532">
        <f>IF(E58=0,0,E58/$D$27)</f>
        <v>0.38055204423014216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134.29279086899172</v>
      </c>
      <c r="F59" s="541"/>
      <c r="G59" s="532">
        <f>IF(E59=0,0,E59/$D$27)</f>
        <v>8.8007753269497557E-2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621.72588365273941</v>
      </c>
      <c r="F60" s="541"/>
      <c r="G60" s="532">
        <f>IF(E60=0,0,E60/$D$27)</f>
        <v>0.40744330217359981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1336.7106498533897</v>
      </c>
      <c r="F61" s="523"/>
      <c r="G61" s="536">
        <f>SUM(G58:G60)</f>
        <v>0.87600309967323953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12434.517673054786</v>
      </c>
      <c r="F63" s="536">
        <f>E63/12</f>
        <v>1036.2098060878989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8.1488660434719939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5.8875557164085164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254</v>
      </c>
      <c r="B5" s="339" t="s">
        <v>260</v>
      </c>
      <c r="C5" s="767" t="str">
        <f>LOOKUP(A5,'Banco Dados Máquinas'!$A$3:$B$25,'Banco Dados Máquinas'!$B$3:$B$25)</f>
        <v xml:space="preserve">Cavalo com sistema Rollon Rolof com engate tipo julieta com duas caixas de 15 toneladas cada 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576000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115200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46080</v>
      </c>
      <c r="F13" s="377"/>
      <c r="G13" s="367">
        <f>IF($D$27=0,0,E13/$D$27)</f>
        <v>24.175270712666837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6.9806094182825502</v>
      </c>
      <c r="E14" s="367">
        <f>IF(D14=0,0,+((E8+E9+E10+E11)-E12)/D14)</f>
        <v>66011.428571428551</v>
      </c>
      <c r="F14" s="379">
        <f>E14/12</f>
        <v>5500.9523809523789</v>
      </c>
      <c r="G14" s="367">
        <f>IF($D$27=0,0,E14/$D$27)</f>
        <v>34.632034632034625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112091.42857142855</v>
      </c>
      <c r="F15" s="382">
        <f>E15/12</f>
        <v>9340.9523809523798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158.84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1906.08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83.767313019390599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371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33.088235294117645</v>
      </c>
      <c r="E32" s="420">
        <f>+D32*D27*E31</f>
        <v>186053.0294117647</v>
      </c>
      <c r="F32" s="421">
        <f>E32/12</f>
        <v>15504.419117647058</v>
      </c>
      <c r="G32" s="420">
        <f>IF($D$27=0,0,E32/$D$27)</f>
        <v>97.610294117647058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93026.51470588235</v>
      </c>
      <c r="F33" s="421">
        <f>E33/12</f>
        <v>7752.2095588235288</v>
      </c>
      <c r="G33" s="420">
        <f>IF($D$27=0,0,E33/$D$27)</f>
        <v>48.805147058823529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22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11</v>
      </c>
      <c r="E36" s="420">
        <f>+E35*D36</f>
        <v>19800</v>
      </c>
      <c r="F36" s="421">
        <f>E36/12</f>
        <v>1650</v>
      </c>
      <c r="G36" s="420">
        <f>IF($D$27=0,0,E36/$D$27)</f>
        <v>10.387811634349031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536400</v>
      </c>
      <c r="E37" s="420">
        <f>D37/D14</f>
        <v>76841.428571428551</v>
      </c>
      <c r="F37" s="421">
        <f>E37/12</f>
        <v>6403.4523809523789</v>
      </c>
      <c r="G37" s="420">
        <f>IF($D$27=0,0,E37/$D$27)</f>
        <v>40.313852813852805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38420.714285714275</v>
      </c>
      <c r="F38" s="421">
        <f>E38/12</f>
        <v>3201.7261904761895</v>
      </c>
      <c r="G38" s="420">
        <f>IF($D$27=0,0,E38/$D$27)</f>
        <v>20.156926406926402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414141.68697478989</v>
      </c>
      <c r="F40" s="457">
        <f>E40/12</f>
        <v>34511.80724789916</v>
      </c>
      <c r="G40" s="456">
        <f>IF($D$27=0,0,E40/$D$27)</f>
        <v>217.27403203159884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526233.11554621847</v>
      </c>
      <c r="F43" s="476">
        <f>E43/12</f>
        <v>43852.759628851541</v>
      </c>
      <c r="G43" s="477">
        <f>IF($D$27=0,0,E43/$D$27)</f>
        <v>276.08133737630033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28348.340511204486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49727.736497968697</v>
      </c>
      <c r="F49" s="510"/>
      <c r="G49" s="511">
        <f>IF($D$27=0,0,E49/$D$27)</f>
        <v>26.089008067850614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43334.170376801289</v>
      </c>
      <c r="F50" s="518"/>
      <c r="G50" s="519">
        <f>IF($D$27=0,0,E50/$D$27)</f>
        <v>22.734707030555533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619295.02242098842</v>
      </c>
      <c r="F51" s="523"/>
      <c r="G51" s="523">
        <f>IF($D$27=0,0,E51/$D$27)</f>
        <v>324.90505247470645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3900.0753339121156</v>
      </c>
      <c r="F54" s="529"/>
      <c r="G54" s="532">
        <f>IF(E54=0,0,E54/$D$27)</f>
        <v>2.0461236327499979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10833.542594200322</v>
      </c>
      <c r="F55" s="529"/>
      <c r="G55" s="532">
        <f>IF(E55=0,0,E55/$D$27)</f>
        <v>5.6836767576388834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14733.617928112437</v>
      </c>
      <c r="F56" s="523"/>
      <c r="G56" s="536">
        <f>IF(E56=0,0,E56/$D$27)</f>
        <v>7.7298003903888803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33175.504206501966</v>
      </c>
      <c r="F58" s="541"/>
      <c r="G58" s="532">
        <f>IF(E58=0,0,E58/$D$27)</f>
        <v>17.405095382408906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7672.2793454008843</v>
      </c>
      <c r="F59" s="541"/>
      <c r="G59" s="532">
        <f>IF(E59=0,0,E59/$D$27)</f>
        <v>4.025161244754095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35519.811784263351</v>
      </c>
      <c r="F60" s="541"/>
      <c r="G60" s="532">
        <f>IF(E60=0,0,E60/$D$27)</f>
        <v>18.635005762750438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76367.59533616621</v>
      </c>
      <c r="F61" s="523"/>
      <c r="G61" s="536">
        <f>SUM(G58:G60)</f>
        <v>40.065262389913443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710396.23568526702</v>
      </c>
      <c r="F63" s="536">
        <f>E63/12</f>
        <v>59199.686307105585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1906.08</v>
      </c>
      <c r="E64" s="545"/>
      <c r="F64" s="546"/>
      <c r="G64" s="545">
        <f>IF($D$27=0,0,E63/$D$27)</f>
        <v>372.70011525500871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336.36185401764538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255</v>
      </c>
      <c r="B5" s="339" t="s">
        <v>260</v>
      </c>
      <c r="C5" s="767" t="str">
        <f>LOOKUP(A5,'Banco Dados Máquinas'!$A$3:$B$25,'Banco Dados Máquinas'!$B$3:$B$25)</f>
        <v>Caminhão adaptado com guindauto - munk de 8 ton.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255000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51000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20400</v>
      </c>
      <c r="F13" s="377"/>
      <c r="G13" s="367">
        <f>IF($D$27=0,0,E13/$D$27)</f>
        <v>13.368983957219251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23395.238095238095</v>
      </c>
      <c r="F14" s="379">
        <f>E14/12</f>
        <v>1949.6031746031747</v>
      </c>
      <c r="G14" s="367">
        <f>IF($D$27=0,0,E14/$D$27)</f>
        <v>15.331890331890332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43795.238095238092</v>
      </c>
      <c r="F15" s="382">
        <f>E15/12</f>
        <v>3649.6031746031745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8.1521739130434785</v>
      </c>
      <c r="E32" s="420">
        <f>+D32*D27*E31</f>
        <v>36696.717391304352</v>
      </c>
      <c r="F32" s="421">
        <f>E32/12</f>
        <v>3058.059782608696</v>
      </c>
      <c r="G32" s="420">
        <f>IF($D$27=0,0,E32/$D$27)</f>
        <v>24.048913043478262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18348.358695652176</v>
      </c>
      <c r="F33" s="421">
        <f>E33/12</f>
        <v>1529.029891304348</v>
      </c>
      <c r="G33" s="420">
        <f>IF($D$27=0,0,E33/$D$27)</f>
        <v>12.024456521739131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10</v>
      </c>
      <c r="E36" s="420">
        <f>+E35*D36</f>
        <v>18000</v>
      </c>
      <c r="F36" s="421">
        <f>E36/12</f>
        <v>1500</v>
      </c>
      <c r="G36" s="420">
        <f>IF($D$27=0,0,E36/$D$27)</f>
        <v>11.796162315193456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237000</v>
      </c>
      <c r="E37" s="420">
        <f>D37/D14</f>
        <v>27179.761904761905</v>
      </c>
      <c r="F37" s="421">
        <f>E37/12</f>
        <v>2264.9801587301586</v>
      </c>
      <c r="G37" s="420">
        <f>IF($D$27=0,0,E37/$D$27)</f>
        <v>17.812049062049063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13589.880952380952</v>
      </c>
      <c r="F38" s="421">
        <f>E38/12</f>
        <v>1132.4900793650793</v>
      </c>
      <c r="G38" s="420">
        <f>IF($D$27=0,0,E38/$D$27)</f>
        <v>8.9060245310245314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113814.71894409938</v>
      </c>
      <c r="F40" s="457">
        <f>E40/12</f>
        <v>9484.5599120082825</v>
      </c>
      <c r="G40" s="456">
        <f>IF($D$27=0,0,E40/$D$27)</f>
        <v>74.587605473484444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157609.95703933749</v>
      </c>
      <c r="F43" s="476">
        <f>E43/12</f>
        <v>13134.163086611457</v>
      </c>
      <c r="G43" s="477">
        <f>IF($D$27=0,0,E43/$D$27)</f>
        <v>103.28847976259402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10076.103304002761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14893.753702621125</v>
      </c>
      <c r="F49" s="510"/>
      <c r="G49" s="511">
        <f>IF($D$27=0,0,E49/$D$27)</f>
        <v>9.7605075643684618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12978.842512284122</v>
      </c>
      <c r="F50" s="518"/>
      <c r="G50" s="519">
        <f>IF($D$27=0,0,E50/$D$27)</f>
        <v>8.5055851632353736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185482.55325424272</v>
      </c>
      <c r="F51" s="523"/>
      <c r="G51" s="523">
        <f>IF($D$27=0,0,E51/$D$27)</f>
        <v>121.55457249019786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1168.0958261055709</v>
      </c>
      <c r="F54" s="529"/>
      <c r="G54" s="532">
        <f>IF(E54=0,0,E54/$D$27)</f>
        <v>0.76550266469118367</v>
      </c>
      <c r="H54" s="512">
        <f t="shared" ref="H54:H61" si="0">IF($G$64=0,0,G54/$G$64)</f>
        <v>5.490000000000001E-3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3244.7106280710304</v>
      </c>
      <c r="F55" s="529"/>
      <c r="G55" s="532">
        <f>IF(E55=0,0,E55/$D$27)</f>
        <v>2.1263962908088434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4412.8064541766007</v>
      </c>
      <c r="F56" s="523"/>
      <c r="G56" s="536">
        <f>IF(E56=0,0,E56/$D$27)</f>
        <v>2.8918989555000265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9936.2613987486639</v>
      </c>
      <c r="F58" s="541"/>
      <c r="G58" s="532">
        <f>IF(E58=0,0,E58/$D$27)</f>
        <v>6.5116529036572448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2297.8934284044021</v>
      </c>
      <c r="F59" s="541"/>
      <c r="G59" s="532">
        <f>IF(E59=0,0,E59/$D$27)</f>
        <v>1.5059068813597056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10638.395501872234</v>
      </c>
      <c r="F60" s="541"/>
      <c r="G60" s="532">
        <f>IF(E60=0,0,E60/$D$27)</f>
        <v>6.9717911174060454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22872.5503290253</v>
      </c>
      <c r="F61" s="523"/>
      <c r="G61" s="536">
        <f>SUM(G58:G60)</f>
        <v>14.989350902422995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212767.91003744461</v>
      </c>
      <c r="F63" s="536">
        <f>E63/12</f>
        <v>17730.65916978705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139.43582234812087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100.74238164651733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257</v>
      </c>
      <c r="B5" s="339" t="s">
        <v>260</v>
      </c>
      <c r="C5" s="767" t="str">
        <f>LOOKUP(A5,'Banco Dados Máquinas'!$A$3:$B$25,'Banco Dados Máquinas'!$B$3:$B$25)</f>
        <v>Caminhão Adaptado com Implemento de sucção a vacuo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354</v>
      </c>
      <c r="E31" s="437">
        <f>IF(D31="leve",' Banco de Dados'!C103,IF(D31="pesado",' Banco de Dados'!C100,IF(D31="Mistura",' Banco de Dados'!C104,0)))</f>
        <v>3.8870000000000005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28.125</v>
      </c>
      <c r="E32" s="420">
        <f>+D32*D27*E31</f>
        <v>166816.43550000002</v>
      </c>
      <c r="F32" s="421">
        <f>E32/12</f>
        <v>13901.369625000001</v>
      </c>
      <c r="G32" s="420">
        <f>IF($D$27=0,0,E32/$D$27)</f>
        <v>109.32187500000001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83408.217750000011</v>
      </c>
      <c r="F33" s="421">
        <f>E33/12</f>
        <v>6950.6848125000006</v>
      </c>
      <c r="G33" s="420">
        <f>IF($D$27=0,0,E33/$D$27)</f>
        <v>54.660937500000003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147000</v>
      </c>
      <c r="E37" s="420">
        <f>D37/D14</f>
        <v>16858.333333333332</v>
      </c>
      <c r="F37" s="421">
        <f>E37/12</f>
        <v>1404.8611111111111</v>
      </c>
      <c r="G37" s="420">
        <f>IF($D$27=0,0,E37/$D$27)</f>
        <v>11.047979797979796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8429.1666666666661</v>
      </c>
      <c r="F38" s="421">
        <f>E38/12</f>
        <v>702.43055555555554</v>
      </c>
      <c r="G38" s="420">
        <f>IF($D$27=0,0,E38/$D$27)</f>
        <v>5.5239898989898979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275512.15325000003</v>
      </c>
      <c r="F40" s="457">
        <f>E40/12</f>
        <v>22959.346104166671</v>
      </c>
      <c r="G40" s="456">
        <f>IF($D$27=0,0,E40/$D$27)</f>
        <v>180.55478219696971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300758.81991666672</v>
      </c>
      <c r="F43" s="476">
        <f>E43/12</f>
        <v>25063.234993055561</v>
      </c>
      <c r="G43" s="477">
        <f>IF($D$27=0,0,E43/$D$27)</f>
        <v>197.09999208127996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11161.86536805556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28420.969536917044</v>
      </c>
      <c r="F49" s="510"/>
      <c r="G49" s="511">
        <f>IF($D$27=0,0,E49/$D$27)</f>
        <v>18.625464989591226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24766.844882170564</v>
      </c>
      <c r="F50" s="518"/>
      <c r="G50" s="519">
        <f>IF($D$27=0,0,E50/$D$27)</f>
        <v>16.230762348072354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353946.63433575432</v>
      </c>
      <c r="F51" s="523"/>
      <c r="G51" s="523">
        <f>IF($D$27=0,0,E51/$D$27)</f>
        <v>231.95621941894353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2229.0160393953506</v>
      </c>
      <c r="F54" s="529"/>
      <c r="G54" s="532">
        <f>IF(E54=0,0,E54/$D$27)</f>
        <v>1.4607686113265115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6191.7112205426411</v>
      </c>
      <c r="F55" s="529"/>
      <c r="G55" s="532">
        <f>IF(E55=0,0,E55/$D$27)</f>
        <v>4.0576905870180884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8420.7272599379903</v>
      </c>
      <c r="F56" s="523"/>
      <c r="G56" s="536">
        <f>IF(E56=0,0,E56/$D$27)</f>
        <v>5.5184591983445985</v>
      </c>
      <c r="H56" s="537">
        <f t="shared" si="0"/>
        <v>2.0739999999999995E-2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18960.846819628943</v>
      </c>
      <c r="F58" s="541"/>
      <c r="G58" s="532">
        <f>IF(E58=0,0,E58/$D$27)</f>
        <v>12.425845928770146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4384.9495856957728</v>
      </c>
      <c r="F59" s="541"/>
      <c r="G59" s="532">
        <f>IF(E59=0,0,E59/$D$27)</f>
        <v>2.8736431698226466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20300.692526369319</v>
      </c>
      <c r="F60" s="541"/>
      <c r="G60" s="532">
        <f>IF(E60=0,0,E60/$D$27)</f>
        <v>13.303903563993734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43646.488931694039</v>
      </c>
      <c r="F61" s="523"/>
      <c r="G61" s="536">
        <f>SUM(G58:G60)</f>
        <v>28.603392662586526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406013.8505273863</v>
      </c>
      <c r="F63" s="536">
        <f>E63/12</f>
        <v>33834.487543948861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266.07807127987462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192.24140649970943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256</v>
      </c>
      <c r="B5" s="339" t="s">
        <v>260</v>
      </c>
      <c r="C5" s="767" t="str">
        <f>LOOKUP(A5,'Banco Dados Máquinas'!$A$3:$B$25,'Banco Dados Máquinas'!$B$3:$B$25)</f>
        <v>Onibus (idade mínima até 10 Anos)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308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6.25</v>
      </c>
      <c r="E32" s="420">
        <f>+D32*D27*E31</f>
        <v>28134.15</v>
      </c>
      <c r="F32" s="421">
        <f>E32/12</f>
        <v>2344.5125000000003</v>
      </c>
      <c r="G32" s="420">
        <f>IF($D$27=0,0,E32/$D$27)</f>
        <v>18.4375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14067.075000000001</v>
      </c>
      <c r="F33" s="421">
        <f>E33/12</f>
        <v>1172.2562500000001</v>
      </c>
      <c r="G33" s="420">
        <f>IF($D$27=0,0,E33/$D$27)</f>
        <v>9.21875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7.0776973891160742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136200</v>
      </c>
      <c r="E37" s="420">
        <f>D37/D14</f>
        <v>15619.761904761905</v>
      </c>
      <c r="F37" s="421">
        <f>E37/12</f>
        <v>1301.6468253968253</v>
      </c>
      <c r="G37" s="420">
        <f>IF($D$27=0,0,E37/$D$27)</f>
        <v>10.236291486291485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7809.8809523809523</v>
      </c>
      <c r="F38" s="421">
        <f>E38/12</f>
        <v>650.82341269841265</v>
      </c>
      <c r="G38" s="420">
        <f>IF($D$27=0,0,E38/$D$27)</f>
        <v>5.1181457431457424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76430.867857142861</v>
      </c>
      <c r="F40" s="457">
        <f>E40/12</f>
        <v>6369.2389880952387</v>
      </c>
      <c r="G40" s="456">
        <f>IF($D$27=0,0,E40/$D$27)</f>
        <v>50.088384618553306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101677.53452380953</v>
      </c>
      <c r="F43" s="476">
        <f>E43/12</f>
        <v>8473.1278769841283</v>
      </c>
      <c r="G43" s="477">
        <f>IF($D$27=0,0,E43/$D$27)</f>
        <v>66.633594502863531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6128.6153769841276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9608.2771972928713</v>
      </c>
      <c r="F49" s="510"/>
      <c r="G49" s="511">
        <f>IF($D$27=0,0,E49/$D$27)</f>
        <v>6.2967109660354872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8372.9272719266446</v>
      </c>
      <c r="F50" s="518"/>
      <c r="G50" s="519">
        <f>IF($D$27=0,0,E50/$D$27)</f>
        <v>5.4871338418309241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119658.73899302905</v>
      </c>
      <c r="F51" s="523"/>
      <c r="G51" s="523">
        <f>IF($D$27=0,0,E51/$D$27)</f>
        <v>78.417439310729947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753.563454473398</v>
      </c>
      <c r="F54" s="529"/>
      <c r="G54" s="532">
        <f>IF(E54=0,0,E54/$D$27)</f>
        <v>0.49384204576478319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2093.2318179816612</v>
      </c>
      <c r="F55" s="529"/>
      <c r="G55" s="532">
        <f>IF(E55=0,0,E55/$D$27)</f>
        <v>1.371783460457731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2846.7952724550587</v>
      </c>
      <c r="F56" s="523"/>
      <c r="G56" s="536">
        <f>IF(E56=0,0,E56/$D$27)</f>
        <v>1.865625506222514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6410.0935016225303</v>
      </c>
      <c r="F58" s="541"/>
      <c r="G58" s="532">
        <f>IF(E58=0,0,E58/$D$27)</f>
        <v>4.2008057444836755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1482.4199104394718</v>
      </c>
      <c r="F59" s="541"/>
      <c r="G59" s="532">
        <f>IF(E59=0,0,E59/$D$27)</f>
        <v>0.97149254904547533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6863.0551409234804</v>
      </c>
      <c r="F60" s="541"/>
      <c r="G60" s="532">
        <f>IF(E60=0,0,E60/$D$27)</f>
        <v>4.497650690025349</v>
      </c>
      <c r="H60" s="512">
        <f t="shared" si="0"/>
        <v>5.0000000000000017E-2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14755.568552985482</v>
      </c>
      <c r="F61" s="523"/>
      <c r="G61" s="536">
        <f>SUM(G58:G60)</f>
        <v>9.6699489835544998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137261.10281846958</v>
      </c>
      <c r="F63" s="536">
        <f>E63/12</f>
        <v>11438.425234872464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89.953013800506952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64.991052470866279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115" zoomScaleNormal="115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C5" sqref="C5:I5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7" thickBot="1">
      <c r="A5" s="338" t="s">
        <v>258</v>
      </c>
      <c r="B5" s="339" t="s">
        <v>260</v>
      </c>
      <c r="C5" s="767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767"/>
      <c r="E5" s="767"/>
      <c r="F5" s="767"/>
      <c r="G5" s="767"/>
      <c r="H5" s="767"/>
      <c r="I5" s="768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7.706826045926392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13486.666666666666</v>
      </c>
      <c r="F14" s="379">
        <f>E14/12</f>
        <v>1123.8888888888889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25246.666666666664</v>
      </c>
      <c r="F15" s="382">
        <f>E15/12</f>
        <v>2103.8888888888887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371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4.375</v>
      </c>
      <c r="E32" s="420">
        <f>+D32*D27*E31</f>
        <v>19693.905000000002</v>
      </c>
      <c r="F32" s="421">
        <f>E32/12</f>
        <v>1641.1587500000003</v>
      </c>
      <c r="G32" s="420">
        <f>IF($D$27=0,0,E32/$D$27)</f>
        <v>12.906250000000002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9846.9525000000012</v>
      </c>
      <c r="F33" s="421">
        <f>E33/12</f>
        <v>820.57937500000014</v>
      </c>
      <c r="G33" s="420">
        <f>IF($D$27=0,0,E33/$D$27)</f>
        <v>6.4531250000000009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1350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8100</v>
      </c>
      <c r="F36" s="421">
        <f>E36/12</f>
        <v>675</v>
      </c>
      <c r="G36" s="420">
        <f>IF($D$27=0,0,E36/$D$27)</f>
        <v>5.3082730418370554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138900</v>
      </c>
      <c r="E37" s="420">
        <f>D37/D14</f>
        <v>15929.404761904761</v>
      </c>
      <c r="F37" s="421">
        <f>E37/12</f>
        <v>1327.4503968253969</v>
      </c>
      <c r="G37" s="420">
        <f>IF($D$27=0,0,E37/$D$27)</f>
        <v>10.439213564213564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7964.7023809523807</v>
      </c>
      <c r="F38" s="421">
        <f>E38/12</f>
        <v>663.72519841269843</v>
      </c>
      <c r="G38" s="420">
        <f>IF($D$27=0,0,E38/$D$27)</f>
        <v>5.2196067821067818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61534.96464285715</v>
      </c>
      <c r="F40" s="457">
        <f>E40/12</f>
        <v>5127.9137202380962</v>
      </c>
      <c r="G40" s="456">
        <f>IF($D$27=0,0,E40/$D$27)</f>
        <v>40.326468388157402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86781.631309523815</v>
      </c>
      <c r="F43" s="476">
        <f>E43/12</f>
        <v>7231.8026091269849</v>
      </c>
      <c r="G43" s="477">
        <f>IF($D$27=0,0,E43/$D$27)</f>
        <v>56.871678272467634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5590.6438591269844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8200.6509418255137</v>
      </c>
      <c r="F49" s="510"/>
      <c r="G49" s="511">
        <f>IF($D$27=0,0,E49/$D$27)</f>
        <v>5.3742338666676588</v>
      </c>
      <c r="H49" s="512">
        <f>IF($G$64=0,0,G49/$G$64)</f>
        <v>7.0000000000000021E-2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7146.281535019375</v>
      </c>
      <c r="F50" s="518"/>
      <c r="G50" s="519">
        <f>IF($D$27=0,0,E50/$D$27)</f>
        <v>4.683260940953244</v>
      </c>
      <c r="H50" s="512">
        <f>IF($G$64=0,0,G50/$G$64)</f>
        <v>6.0999999999999992E-2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102128.5637863687</v>
      </c>
      <c r="F51" s="523"/>
      <c r="G51" s="523">
        <f>IF($D$27=0,0,E51/$D$27)</f>
        <v>66.929173080088532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643.16533815174375</v>
      </c>
      <c r="F54" s="529"/>
      <c r="G54" s="532">
        <f>IF(E54=0,0,E54/$D$27)</f>
        <v>0.42149348468579201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1786.5703837548438</v>
      </c>
      <c r="F55" s="529"/>
      <c r="G55" s="532">
        <f>IF(E55=0,0,E55/$D$27)</f>
        <v>1.170815235238311</v>
      </c>
      <c r="H55" s="512">
        <f t="shared" si="0"/>
        <v>1.5249999999999998E-2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2429.7357219065875</v>
      </c>
      <c r="F56" s="523"/>
      <c r="G56" s="536">
        <f>IF(E56=0,0,E56/$D$27)</f>
        <v>1.5923087199241031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5471.0056997607353</v>
      </c>
      <c r="F58" s="541"/>
      <c r="G58" s="532">
        <f>IF(E58=0,0,E58/$D$27)</f>
        <v>3.585381736762566</v>
      </c>
      <c r="H58" s="512">
        <f t="shared" si="0"/>
        <v>4.6700000000000005E-2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1265.2432881673651</v>
      </c>
      <c r="F59" s="541"/>
      <c r="G59" s="532">
        <f>IF(E59=0,0,E59/$D$27)</f>
        <v>0.82916751085729601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5857.607815589653</v>
      </c>
      <c r="F60" s="541"/>
      <c r="G60" s="532">
        <f>IF(E60=0,0,E60/$D$27)</f>
        <v>3.8387384761911849</v>
      </c>
      <c r="H60" s="512">
        <f t="shared" si="0"/>
        <v>5.000000000000001E-2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12593.856803517752</v>
      </c>
      <c r="F61" s="523"/>
      <c r="G61" s="536">
        <f>SUM(G58:G60)</f>
        <v>8.2532877238110469</v>
      </c>
      <c r="H61" s="537">
        <f t="shared" si="0"/>
        <v>0.10750000000000001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117152.15631179303</v>
      </c>
      <c r="F63" s="536">
        <f>E63/12</f>
        <v>9762.6796926494189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76.774769523823679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55.469770980962608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1" thickBot="1">
      <c r="A5" s="338" t="s">
        <v>373</v>
      </c>
      <c r="B5" s="339" t="s">
        <v>260</v>
      </c>
      <c r="C5" s="774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774"/>
      <c r="E5" s="774"/>
      <c r="F5" s="774"/>
      <c r="G5" s="774"/>
      <c r="H5" s="774"/>
      <c r="I5" s="775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190344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38068.800000000003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15227.52</v>
      </c>
      <c r="F13" s="377"/>
      <c r="G13" s="367">
        <f>IF($D$27=0,0,E13/$D$27)</f>
        <v>9.9792387543252588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8.7197231833910038</v>
      </c>
      <c r="E14" s="367">
        <f>IF(D14=0,0,+((E8+E9+E10+E11)-E12)/D14)</f>
        <v>17463.306666666667</v>
      </c>
      <c r="F14" s="379">
        <f>E14/12</f>
        <v>1455.2755555555557</v>
      </c>
      <c r="G14" s="367">
        <f>IF($D$27=0,0,E14/$D$27)</f>
        <v>11.444444444444445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32690.826666666668</v>
      </c>
      <c r="F15" s="382">
        <f>E15/12</f>
        <v>2724.2355555555555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104.63667820069205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 t="s">
        <v>371</v>
      </c>
      <c r="E31" s="437">
        <f>IF(D31="leve",' Banco de Dados'!C103,IF(D31="pesado",' Banco de Dados'!C100,IF(D31="Mistura",' Banco de Dados'!C104,0)))</f>
        <v>2.95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8.1521739130434785</v>
      </c>
      <c r="E32" s="420">
        <f>+D32*D27*E31</f>
        <v>36696.717391304352</v>
      </c>
      <c r="F32" s="421">
        <f>E32/12</f>
        <v>3058.059782608696</v>
      </c>
      <c r="G32" s="420">
        <f>IF($D$27=0,0,E32/$D$27)</f>
        <v>24.048913043478262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18348.358695652176</v>
      </c>
      <c r="F33" s="421">
        <f>E33/12</f>
        <v>1529.029891304348</v>
      </c>
      <c r="G33" s="420">
        <f>IF($D$27=0,0,E33/$D$27)</f>
        <v>12.024456521739131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7.0776973891160742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179544</v>
      </c>
      <c r="E37" s="420">
        <f>D37/D14</f>
        <v>20590.561904761904</v>
      </c>
      <c r="F37" s="421">
        <f>E37/12</f>
        <v>1715.8801587301587</v>
      </c>
      <c r="G37" s="420">
        <f>IF($D$27=0,0,E37/$D$27)</f>
        <v>13.493867243867243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10295.280952380952</v>
      </c>
      <c r="F38" s="421">
        <f>E38/12</f>
        <v>857.94007936507933</v>
      </c>
      <c r="G38" s="420">
        <f>IF($D$27=0,0,E38/$D$27)</f>
        <v>6.7469336219336213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96730.91894409938</v>
      </c>
      <c r="F40" s="457">
        <f>E40/12</f>
        <v>8060.9099120082819</v>
      </c>
      <c r="G40" s="456">
        <f>IF($D$27=0,0,E40/$D$27)</f>
        <v>63.39186782013433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129421.74561076605</v>
      </c>
      <c r="F43" s="476">
        <f>E43/12</f>
        <v>10785.145467563838</v>
      </c>
      <c r="G43" s="477">
        <f>IF($D$27=0,0,E43/$D$27)</f>
        <v>84.815551018904031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7727.0856849551419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12230.03697925593</v>
      </c>
      <c r="F49" s="510"/>
      <c r="G49" s="511">
        <f>IF($D$27=0,0,E49/$D$27)</f>
        <v>8.0148611848956239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10657.603653351596</v>
      </c>
      <c r="F50" s="518"/>
      <c r="G50" s="519">
        <f>IF($D$27=0,0,E50/$D$27)</f>
        <v>6.9843790325519004</v>
      </c>
      <c r="H50" s="512">
        <f>IF($G$64=0,0,G50/$G$64)</f>
        <v>6.1000000000000006E-2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152309.38624337359</v>
      </c>
      <c r="F51" s="523"/>
      <c r="G51" s="523">
        <f>IF($D$27=0,0,E51/$D$27)</f>
        <v>99.814791236351567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959.18432880164357</v>
      </c>
      <c r="F54" s="529"/>
      <c r="G54" s="532">
        <f>IF(E54=0,0,E54/$D$27)</f>
        <v>0.62859411292967093</v>
      </c>
      <c r="H54" s="512">
        <f t="shared" ref="H54:H61" si="0">IF($G$64=0,0,G54/$G$64)</f>
        <v>5.4899999999999992E-3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2664.4009133378991</v>
      </c>
      <c r="F55" s="529"/>
      <c r="G55" s="532">
        <f>IF(E55=0,0,E55/$D$27)</f>
        <v>1.7460947581379751</v>
      </c>
      <c r="H55" s="512">
        <f t="shared" si="0"/>
        <v>1.5250000000000001E-2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3623.5852421395425</v>
      </c>
      <c r="F56" s="523"/>
      <c r="G56" s="536">
        <f>IF(E56=0,0,E56/$D$27)</f>
        <v>2.3746888710676459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8159.1818133036013</v>
      </c>
      <c r="F58" s="541"/>
      <c r="G58" s="532">
        <f>IF(E58=0,0,E58/$D$27)</f>
        <v>5.347057390494653</v>
      </c>
      <c r="H58" s="512">
        <f t="shared" si="0"/>
        <v>4.6700000000000012E-2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1886.9199910852012</v>
      </c>
      <c r="F59" s="541"/>
      <c r="G59" s="532">
        <f>IF(E59=0,0,E59/$D$27)</f>
        <v>1.236578582812468</v>
      </c>
      <c r="H59" s="512">
        <f t="shared" si="0"/>
        <v>1.0800000000000004E-2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8735.7406994685243</v>
      </c>
      <c r="F60" s="541"/>
      <c r="G60" s="532">
        <f>IF(E60=0,0,E60/$D$27)</f>
        <v>5.7249008463540187</v>
      </c>
      <c r="H60" s="512">
        <f t="shared" si="0"/>
        <v>5.0000000000000024E-2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18781.842503857326</v>
      </c>
      <c r="F61" s="523"/>
      <c r="G61" s="536">
        <f>SUM(G58:G60)</f>
        <v>12.308536819661139</v>
      </c>
      <c r="H61" s="537">
        <f t="shared" si="0"/>
        <v>0.10750000000000003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174714.81398937042</v>
      </c>
      <c r="F63" s="536">
        <f>E63/12</f>
        <v>14559.567832447536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114.49801692708033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82.724817229815542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H73" sqref="H73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1" t="s">
        <v>259</v>
      </c>
      <c r="D1" s="761"/>
      <c r="E1" s="761"/>
      <c r="F1" s="761"/>
      <c r="G1" s="761"/>
      <c r="H1" s="761"/>
      <c r="I1" s="762"/>
    </row>
    <row r="2" spans="1:9" ht="12.75" customHeight="1">
      <c r="A2" s="334"/>
      <c r="B2" s="335"/>
      <c r="C2" s="763"/>
      <c r="D2" s="763"/>
      <c r="E2" s="763"/>
      <c r="F2" s="763"/>
      <c r="G2" s="763"/>
      <c r="H2" s="763"/>
      <c r="I2" s="764"/>
    </row>
    <row r="3" spans="1:9" ht="20.25" customHeight="1">
      <c r="A3" s="334"/>
      <c r="B3" s="336"/>
      <c r="C3" s="763"/>
      <c r="D3" s="763"/>
      <c r="E3" s="763"/>
      <c r="F3" s="763"/>
      <c r="G3" s="763"/>
      <c r="H3" s="763"/>
      <c r="I3" s="764"/>
    </row>
    <row r="4" spans="1:9" ht="13.5" thickBot="1">
      <c r="A4" s="334"/>
      <c r="B4" s="337"/>
      <c r="C4" s="765"/>
      <c r="D4" s="765"/>
      <c r="E4" s="765"/>
      <c r="F4" s="765"/>
      <c r="G4" s="765"/>
      <c r="H4" s="765"/>
      <c r="I4" s="766"/>
    </row>
    <row r="5" spans="1:9" ht="21" thickBot="1">
      <c r="A5" s="338" t="s">
        <v>374</v>
      </c>
      <c r="B5" s="339" t="s">
        <v>260</v>
      </c>
      <c r="C5" s="774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774"/>
      <c r="E5" s="774"/>
      <c r="F5" s="774"/>
      <c r="G5" s="774"/>
      <c r="H5" s="774"/>
      <c r="I5" s="775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261</v>
      </c>
      <c r="C7" s="348" t="s">
        <v>262</v>
      </c>
      <c r="D7" s="348" t="s">
        <v>263</v>
      </c>
      <c r="E7" s="349" t="s">
        <v>264</v>
      </c>
      <c r="F7" s="349" t="s">
        <v>265</v>
      </c>
      <c r="G7" s="349" t="s">
        <v>266</v>
      </c>
      <c r="H7" s="350" t="s">
        <v>10</v>
      </c>
      <c r="I7" s="351" t="s">
        <v>267</v>
      </c>
    </row>
    <row r="8" spans="1:9" ht="19.5" customHeight="1">
      <c r="A8" s="771" t="s">
        <v>352</v>
      </c>
      <c r="B8" s="353" t="s">
        <v>268</v>
      </c>
      <c r="C8" s="354" t="s">
        <v>269</v>
      </c>
      <c r="D8" s="354">
        <v>1</v>
      </c>
      <c r="E8" s="355">
        <f>LOOKUP(A5,'Banco Dados Máquinas'!$A$3:$A$25,'Banco Dados Máquinas'!$C$3:$C$25)</f>
        <v>3500</v>
      </c>
      <c r="F8" s="356"/>
      <c r="G8" s="357"/>
      <c r="H8" s="358"/>
      <c r="I8" s="359"/>
    </row>
    <row r="9" spans="1:9" ht="19.5" customHeight="1">
      <c r="A9" s="772"/>
      <c r="B9" s="360" t="s">
        <v>271</v>
      </c>
      <c r="C9" s="361" t="s">
        <v>269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2"/>
      <c r="B10" s="360" t="s">
        <v>272</v>
      </c>
      <c r="C10" s="361" t="s">
        <v>269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2"/>
      <c r="B11" s="370" t="s">
        <v>274</v>
      </c>
      <c r="C11" s="361" t="s">
        <v>269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2"/>
      <c r="B12" s="372" t="s">
        <v>276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700</v>
      </c>
      <c r="F12" s="375"/>
      <c r="G12" s="367"/>
      <c r="H12" s="365"/>
      <c r="I12" s="369"/>
    </row>
    <row r="13" spans="1:9" ht="19.5" customHeight="1">
      <c r="A13" s="772"/>
      <c r="B13" s="372" t="s">
        <v>278</v>
      </c>
      <c r="C13" s="373" t="s">
        <v>10</v>
      </c>
      <c r="D13" s="374">
        <v>8</v>
      </c>
      <c r="E13" s="376">
        <f>+(E8+E9+E10+E11)*D13/100</f>
        <v>280</v>
      </c>
      <c r="F13" s="377"/>
      <c r="G13" s="367">
        <f>IF($D$27=0,0,E13/$D$27)</f>
        <v>0.18349585823634265</v>
      </c>
      <c r="H13" s="365"/>
      <c r="I13" s="369"/>
    </row>
    <row r="14" spans="1:9" ht="19.5" customHeight="1">
      <c r="A14" s="772"/>
      <c r="B14" s="372" t="s">
        <v>279</v>
      </c>
      <c r="C14" s="373" t="s">
        <v>280</v>
      </c>
      <c r="D14" s="378">
        <f>+D29/12</f>
        <v>5.2846807172066681</v>
      </c>
      <c r="E14" s="367">
        <f>IF(D14=0,0,+((E8+E9+E10+E11)-E12)/D14)</f>
        <v>529.83333333333337</v>
      </c>
      <c r="F14" s="379">
        <f>E14/12</f>
        <v>44.152777777777779</v>
      </c>
      <c r="G14" s="367">
        <f>IF($D$27=0,0,E14/$D$27)</f>
        <v>0.34722222222222221</v>
      </c>
      <c r="H14" s="365"/>
      <c r="I14" s="369"/>
    </row>
    <row r="15" spans="1:9" ht="19.5" customHeight="1" thickBot="1">
      <c r="A15" s="773"/>
      <c r="B15" s="372" t="s">
        <v>353</v>
      </c>
      <c r="C15" s="380" t="s">
        <v>282</v>
      </c>
      <c r="D15" s="380"/>
      <c r="E15" s="381">
        <f>+E13+E14</f>
        <v>809.83333333333337</v>
      </c>
      <c r="F15" s="382">
        <f>E15/12</f>
        <v>67.486111111111114</v>
      </c>
      <c r="G15" s="381" t="s">
        <v>418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283</v>
      </c>
      <c r="C17" s="393" t="s">
        <v>284</v>
      </c>
      <c r="D17" s="394">
        <f>' Banco de Dados'!C68</f>
        <v>22</v>
      </c>
      <c r="E17" s="395"/>
      <c r="F17" s="396"/>
      <c r="G17" s="395"/>
      <c r="H17" s="397"/>
      <c r="I17" s="398"/>
    </row>
    <row r="18" spans="1:12">
      <c r="A18" s="399" t="s">
        <v>285</v>
      </c>
      <c r="B18" s="400" t="s">
        <v>286</v>
      </c>
      <c r="C18" s="401" t="s">
        <v>287</v>
      </c>
      <c r="D18" s="402">
        <v>1</v>
      </c>
      <c r="E18" s="403"/>
      <c r="F18" s="642" t="s">
        <v>446</v>
      </c>
      <c r="G18" s="405"/>
      <c r="H18" s="406"/>
      <c r="I18" s="407"/>
    </row>
    <row r="19" spans="1:12">
      <c r="A19" s="399" t="s">
        <v>273</v>
      </c>
      <c r="B19" s="400" t="s">
        <v>288</v>
      </c>
      <c r="C19" s="401" t="s">
        <v>289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290</v>
      </c>
      <c r="B20" s="400" t="s">
        <v>291</v>
      </c>
      <c r="C20" s="401" t="s">
        <v>292</v>
      </c>
      <c r="D20" s="409"/>
      <c r="E20" s="403"/>
      <c r="F20" s="404"/>
      <c r="G20" s="405"/>
      <c r="H20" s="406"/>
      <c r="I20" s="410"/>
    </row>
    <row r="21" spans="1:12">
      <c r="A21" s="399" t="s">
        <v>293</v>
      </c>
      <c r="B21" s="400" t="s">
        <v>294</v>
      </c>
      <c r="C21" s="401" t="s">
        <v>289</v>
      </c>
      <c r="D21" s="411">
        <f>D17*D18*D19</f>
        <v>176</v>
      </c>
      <c r="E21" s="405"/>
      <c r="F21" s="412"/>
      <c r="G21" s="405"/>
      <c r="H21" s="406"/>
      <c r="I21" s="407"/>
    </row>
    <row r="22" spans="1:12">
      <c r="A22" s="399" t="s">
        <v>228</v>
      </c>
      <c r="B22" s="400" t="s">
        <v>295</v>
      </c>
      <c r="C22" s="401" t="s">
        <v>289</v>
      </c>
      <c r="D22" s="411">
        <f>+D21*12</f>
        <v>2112</v>
      </c>
      <c r="E22" s="405"/>
      <c r="F22" s="412"/>
      <c r="G22" s="405"/>
      <c r="H22" s="406"/>
      <c r="I22" s="407"/>
    </row>
    <row r="23" spans="1:12">
      <c r="A23" s="399" t="s">
        <v>270</v>
      </c>
      <c r="B23" s="400" t="s">
        <v>296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275</v>
      </c>
      <c r="B24" s="400" t="s">
        <v>297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285</v>
      </c>
      <c r="B25" s="400" t="s">
        <v>298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299</v>
      </c>
      <c r="B26" s="400" t="s">
        <v>300</v>
      </c>
      <c r="C26" s="401" t="s">
        <v>289</v>
      </c>
      <c r="D26" s="411">
        <f>D21*D25/100</f>
        <v>127.16</v>
      </c>
      <c r="E26" s="405"/>
      <c r="F26" s="412"/>
      <c r="G26" s="405"/>
      <c r="H26" s="406"/>
      <c r="I26" s="407"/>
    </row>
    <row r="27" spans="1:12">
      <c r="A27" s="399" t="s">
        <v>228</v>
      </c>
      <c r="B27" s="400" t="s">
        <v>301</v>
      </c>
      <c r="C27" s="401" t="s">
        <v>289</v>
      </c>
      <c r="D27" s="419">
        <f>+D26*12</f>
        <v>1525.92</v>
      </c>
      <c r="E27" s="420"/>
      <c r="F27" s="421"/>
      <c r="G27" s="420"/>
      <c r="H27" s="422"/>
      <c r="I27" s="407"/>
    </row>
    <row r="28" spans="1:12">
      <c r="A28" s="399" t="s">
        <v>281</v>
      </c>
      <c r="B28" s="400" t="s">
        <v>302</v>
      </c>
      <c r="C28" s="401" t="s">
        <v>289</v>
      </c>
      <c r="D28" s="414">
        <f>LOOKUP(A5,'Banco Dados Máquinas'!$A$3:$A$25,'Banco Dados Máquinas'!$E$3:$E$25)</f>
        <v>8064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303</v>
      </c>
      <c r="C29" s="426" t="s">
        <v>304</v>
      </c>
      <c r="D29" s="427">
        <f>IF(D27=0,0,D28/D27)*12</f>
        <v>63.416168606480014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305</v>
      </c>
      <c r="B31" s="434" t="s">
        <v>306</v>
      </c>
      <c r="C31" s="435" t="s">
        <v>307</v>
      </c>
      <c r="D31" s="436"/>
      <c r="E31" s="437">
        <f>IF(D31="leve",' Banco de Dados'!C103,IF(D31="pesado",' Banco de Dados'!C100,IF(D31="Mistura",' Banco de Dados'!C104,0)))</f>
        <v>0</v>
      </c>
      <c r="F31" s="438"/>
      <c r="G31" s="439"/>
      <c r="H31" s="440"/>
      <c r="I31" s="398"/>
      <c r="L31" s="441" t="s">
        <v>309</v>
      </c>
    </row>
    <row r="32" spans="1:12">
      <c r="A32" s="399" t="s">
        <v>228</v>
      </c>
      <c r="B32" s="442" t="s">
        <v>310</v>
      </c>
      <c r="C32" s="443" t="s">
        <v>311</v>
      </c>
      <c r="D32" s="419">
        <f>LOOKUP(A5,'Banco Dados Máquinas'!$A$3:$A$25,'Banco Dados Máquinas'!$N$3:$N$25)</f>
        <v>0</v>
      </c>
      <c r="E32" s="420">
        <f>+D32*D27*E31</f>
        <v>0</v>
      </c>
      <c r="F32" s="421">
        <f>E32/12</f>
        <v>0</v>
      </c>
      <c r="G32" s="420">
        <f>IF($D$27=0,0,E32/$D$27)</f>
        <v>0</v>
      </c>
      <c r="H32" s="422"/>
      <c r="I32" s="444"/>
      <c r="J32" s="445"/>
      <c r="K32" s="441"/>
    </row>
    <row r="33" spans="1:11">
      <c r="A33" s="399" t="s">
        <v>299</v>
      </c>
      <c r="B33" s="446" t="s">
        <v>312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0</v>
      </c>
      <c r="F33" s="421">
        <f>E33/12</f>
        <v>0</v>
      </c>
      <c r="G33" s="420">
        <f>IF($D$27=0,0,E33/$D$27)</f>
        <v>0</v>
      </c>
      <c r="H33" s="422"/>
      <c r="I33" s="418"/>
    </row>
    <row r="34" spans="1:11">
      <c r="A34" s="399" t="s">
        <v>313</v>
      </c>
      <c r="B34" s="442" t="s">
        <v>314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277</v>
      </c>
      <c r="B35" s="442" t="s">
        <v>315</v>
      </c>
      <c r="C35" s="443" t="s">
        <v>316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290</v>
      </c>
      <c r="B36" s="446" t="s">
        <v>317</v>
      </c>
      <c r="C36" s="401" t="s">
        <v>287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299</v>
      </c>
      <c r="B37" s="446" t="s">
        <v>318</v>
      </c>
      <c r="C37" s="443" t="s">
        <v>319</v>
      </c>
      <c r="D37" s="449">
        <f>(E8+E9+E10+E11)-(E35*D35)</f>
        <v>3500</v>
      </c>
      <c r="E37" s="420">
        <f>D37/D14</f>
        <v>662.29166666666674</v>
      </c>
      <c r="F37" s="421">
        <f>E37/12</f>
        <v>55.190972222222229</v>
      </c>
      <c r="G37" s="420">
        <f>IF($D$27=0,0,E37/$D$27)</f>
        <v>0.43402777777777779</v>
      </c>
      <c r="H37" s="422"/>
      <c r="I37" s="450"/>
      <c r="K37" s="448"/>
    </row>
    <row r="38" spans="1:11" s="452" customFormat="1">
      <c r="A38" s="399" t="s">
        <v>320</v>
      </c>
      <c r="B38" s="442" t="s">
        <v>321</v>
      </c>
      <c r="C38" s="443" t="s">
        <v>10</v>
      </c>
      <c r="D38" s="419">
        <f>LOOKUP(A5,'Banco Dados Máquinas'!$A$3:$A$25,'Banco Dados Máquinas'!$M$3:$M$25)</f>
        <v>0</v>
      </c>
      <c r="E38" s="420">
        <f>E37*D38/100</f>
        <v>0</v>
      </c>
      <c r="F38" s="421">
        <f>E38/12</f>
        <v>0</v>
      </c>
      <c r="G38" s="420">
        <f>IF($D$27=0,0,E38/$D$27)</f>
        <v>0</v>
      </c>
      <c r="H38" s="422"/>
      <c r="I38" s="451"/>
      <c r="K38" s="180"/>
    </row>
    <row r="39" spans="1:11">
      <c r="A39" s="399" t="s">
        <v>322</v>
      </c>
      <c r="B39" s="442" t="s">
        <v>323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285</v>
      </c>
      <c r="B40" s="453" t="s">
        <v>324</v>
      </c>
      <c r="C40" s="454" t="s">
        <v>282</v>
      </c>
      <c r="D40" s="455"/>
      <c r="E40" s="456">
        <f>+E32+E33+E34+E36+E37+E38+E39</f>
        <v>662.29166666666674</v>
      </c>
      <c r="F40" s="457">
        <f>E40/12</f>
        <v>55.190972222222229</v>
      </c>
      <c r="G40" s="456">
        <f>IF($D$27=0,0,E40/$D$27)</f>
        <v>0.43402777777777779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293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290</v>
      </c>
      <c r="B43" s="473" t="s">
        <v>325</v>
      </c>
      <c r="C43" s="474" t="s">
        <v>282</v>
      </c>
      <c r="D43" s="475"/>
      <c r="E43" s="476">
        <f>E40+E15</f>
        <v>1472.125</v>
      </c>
      <c r="F43" s="476">
        <f>E43/12</f>
        <v>122.67708333333333</v>
      </c>
      <c r="G43" s="477">
        <f>IF($D$27=0,0,E43/$D$27)</f>
        <v>0.96474585823634262</v>
      </c>
      <c r="H43" s="478"/>
      <c r="I43" s="479"/>
      <c r="K43" s="448"/>
    </row>
    <row r="44" spans="1:11">
      <c r="A44" s="472" t="s">
        <v>326</v>
      </c>
      <c r="B44" s="480" t="s">
        <v>327</v>
      </c>
      <c r="C44" s="481" t="s">
        <v>328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313</v>
      </c>
      <c r="B45" s="487" t="s">
        <v>329</v>
      </c>
      <c r="C45" s="488"/>
      <c r="D45" s="482"/>
      <c r="E45" s="483"/>
      <c r="F45" s="484">
        <f>+F43-F32</f>
        <v>122.67708333333333</v>
      </c>
      <c r="G45" s="489"/>
      <c r="H45" s="490"/>
      <c r="I45" s="486"/>
      <c r="K45" s="448"/>
    </row>
    <row r="46" spans="1:11">
      <c r="A46" s="472" t="s">
        <v>305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285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69" t="s">
        <v>330</v>
      </c>
      <c r="B49" s="506" t="s">
        <v>331</v>
      </c>
      <c r="C49" s="507" t="s">
        <v>10</v>
      </c>
      <c r="D49" s="508">
        <f>' Banco de Dados'!C89</f>
        <v>7.0000000000000007E-2</v>
      </c>
      <c r="E49" s="509">
        <f>D49*E63</f>
        <v>139.11219558291484</v>
      </c>
      <c r="F49" s="510"/>
      <c r="G49" s="511">
        <f>IF($D$27=0,0,E49/$D$27)</f>
        <v>9.1166113284388978E-2</v>
      </c>
      <c r="H49" s="512">
        <f>IF($G$64=0,0,G49/$G$64)</f>
        <v>7.0000000000000007E-2</v>
      </c>
      <c r="I49" s="513"/>
    </row>
    <row r="50" spans="1:9" ht="15">
      <c r="A50" s="769"/>
      <c r="B50" s="514" t="s">
        <v>332</v>
      </c>
      <c r="C50" s="515" t="s">
        <v>10</v>
      </c>
      <c r="D50" s="516">
        <f>' Banco de Dados'!C90</f>
        <v>6.0999999999999999E-2</v>
      </c>
      <c r="E50" s="517">
        <f>D50*E63</f>
        <v>121.22634186511149</v>
      </c>
      <c r="F50" s="518"/>
      <c r="G50" s="519">
        <f>IF($D$27=0,0,E50/$D$27)</f>
        <v>7.9444755862110389E-2</v>
      </c>
      <c r="H50" s="512">
        <f>IF($G$64=0,0,G50/$G$64)</f>
        <v>6.0999999999999999E-2</v>
      </c>
      <c r="I50" s="407"/>
    </row>
    <row r="51" spans="1:9">
      <c r="A51" s="769"/>
      <c r="B51" s="520" t="s">
        <v>333</v>
      </c>
      <c r="C51" s="521" t="s">
        <v>282</v>
      </c>
      <c r="D51" s="522"/>
      <c r="E51" s="523">
        <f>E43+E49+E50</f>
        <v>1732.4635374480263</v>
      </c>
      <c r="F51" s="523"/>
      <c r="G51" s="523">
        <f>IF($D$27=0,0,E51/$D$27)</f>
        <v>1.135356727382842</v>
      </c>
      <c r="H51" s="524"/>
      <c r="I51" s="525"/>
    </row>
    <row r="52" spans="1:9" ht="15">
      <c r="A52" s="769"/>
      <c r="B52" s="526" t="s">
        <v>334</v>
      </c>
      <c r="C52" s="527"/>
      <c r="D52" s="528"/>
      <c r="E52" s="519"/>
      <c r="F52" s="529"/>
      <c r="G52" s="517"/>
      <c r="H52" s="530"/>
      <c r="I52" s="407"/>
    </row>
    <row r="53" spans="1:9" ht="15">
      <c r="A53" s="769"/>
      <c r="B53" s="514" t="s">
        <v>335</v>
      </c>
      <c r="C53" s="527"/>
      <c r="D53" s="528"/>
      <c r="E53" s="519"/>
      <c r="F53" s="529"/>
      <c r="G53" s="517"/>
      <c r="H53" s="530"/>
      <c r="I53" s="407"/>
    </row>
    <row r="54" spans="1:9" ht="15">
      <c r="A54" s="769"/>
      <c r="B54" s="514" t="s">
        <v>336</v>
      </c>
      <c r="C54" s="515" t="s">
        <v>10</v>
      </c>
      <c r="D54" s="516">
        <f>' Banco de Dados'!C92</f>
        <v>0.09</v>
      </c>
      <c r="E54" s="531">
        <f>IF(D54=0,0,+E50*D54)</f>
        <v>10.910370767860034</v>
      </c>
      <c r="F54" s="529"/>
      <c r="G54" s="532">
        <f>IF(E54=0,0,E54/$D$27)</f>
        <v>7.1500280275899348E-3</v>
      </c>
      <c r="H54" s="512">
        <f t="shared" ref="H54:H61" si="0">IF($G$64=0,0,G54/$G$64)</f>
        <v>5.4900000000000001E-3</v>
      </c>
      <c r="I54" s="407"/>
    </row>
    <row r="55" spans="1:9" ht="15">
      <c r="A55" s="769"/>
      <c r="B55" s="514" t="s">
        <v>337</v>
      </c>
      <c r="C55" s="515" t="s">
        <v>10</v>
      </c>
      <c r="D55" s="516">
        <f>' Banco de Dados'!C91</f>
        <v>0.25</v>
      </c>
      <c r="E55" s="532">
        <f>IF(D55=0,0,+E50*D55)</f>
        <v>30.306585466277873</v>
      </c>
      <c r="F55" s="529"/>
      <c r="G55" s="532">
        <f>IF(E55=0,0,E55/$D$27)</f>
        <v>1.9861188965527597E-2</v>
      </c>
      <c r="H55" s="512">
        <f t="shared" si="0"/>
        <v>1.525E-2</v>
      </c>
      <c r="I55" s="407"/>
    </row>
    <row r="56" spans="1:9">
      <c r="A56" s="769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41.216956234137903</v>
      </c>
      <c r="F56" s="523"/>
      <c r="G56" s="536">
        <f>IF(E56=0,0,E56/$D$27)</f>
        <v>2.701121699311753E-2</v>
      </c>
      <c r="H56" s="537">
        <f t="shared" si="0"/>
        <v>2.0739999999999998E-2</v>
      </c>
      <c r="I56" s="538"/>
    </row>
    <row r="57" spans="1:9" ht="15">
      <c r="A57" s="769"/>
      <c r="B57" s="514" t="s">
        <v>338</v>
      </c>
      <c r="C57" s="527"/>
      <c r="D57" s="539"/>
      <c r="E57" s="519"/>
      <c r="F57" s="529"/>
      <c r="G57" s="517"/>
      <c r="H57" s="530"/>
      <c r="I57" s="407"/>
    </row>
    <row r="58" spans="1:9" ht="14.25">
      <c r="A58" s="769"/>
      <c r="B58" s="514" t="s">
        <v>339</v>
      </c>
      <c r="C58" s="515" t="s">
        <v>10</v>
      </c>
      <c r="D58" s="516">
        <f>' Banco de Dados'!C94</f>
        <v>4.6699999999999998E-2</v>
      </c>
      <c r="E58" s="540">
        <f>((+$E$56+$E$51)/(1-$D$61))*D58</f>
        <v>92.807707624601747</v>
      </c>
      <c r="F58" s="541"/>
      <c r="G58" s="532">
        <f>IF(E58=0,0,E58/$D$27)</f>
        <v>6.0820821291156645E-2</v>
      </c>
      <c r="H58" s="512">
        <f t="shared" si="0"/>
        <v>4.6699999999999998E-2</v>
      </c>
      <c r="I58" s="407"/>
    </row>
    <row r="59" spans="1:9" ht="14.25">
      <c r="A59" s="769"/>
      <c r="B59" s="514" t="s">
        <v>340</v>
      </c>
      <c r="C59" s="515" t="s">
        <v>10</v>
      </c>
      <c r="D59" s="516">
        <f>' Banco de Dados'!C93</f>
        <v>1.0800000000000001E-2</v>
      </c>
      <c r="E59" s="540">
        <f>((+$E$56+$E$51)/(1-$D$61))*D59</f>
        <v>21.463024461364004</v>
      </c>
      <c r="F59" s="541"/>
      <c r="G59" s="532">
        <f>IF(E59=0,0,E59/$D$27)</f>
        <v>1.4065628906734301E-2</v>
      </c>
      <c r="H59" s="512">
        <f t="shared" si="0"/>
        <v>1.0800000000000002E-2</v>
      </c>
      <c r="I59" s="407"/>
    </row>
    <row r="60" spans="1:9" ht="14.25">
      <c r="A60" s="769"/>
      <c r="B60" s="514" t="s">
        <v>341</v>
      </c>
      <c r="C60" s="515" t="s">
        <v>10</v>
      </c>
      <c r="D60" s="516">
        <f>' Banco de Dados'!C95</f>
        <v>0.05</v>
      </c>
      <c r="E60" s="540">
        <f>((+$E$56+$E$51)/(1-$D$61))*D60</f>
        <v>99.365853987796314</v>
      </c>
      <c r="F60" s="541"/>
      <c r="G60" s="532">
        <f>IF(E60=0,0,E60/$D$27)</f>
        <v>6.5118652345992123E-2</v>
      </c>
      <c r="H60" s="512">
        <f t="shared" si="0"/>
        <v>0.05</v>
      </c>
      <c r="I60" s="407"/>
    </row>
    <row r="61" spans="1:9">
      <c r="A61" s="769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213.63658607376206</v>
      </c>
      <c r="F61" s="523"/>
      <c r="G61" s="536">
        <f>SUM(G58:G60)</f>
        <v>0.14000510254388307</v>
      </c>
      <c r="H61" s="537">
        <f t="shared" si="0"/>
        <v>0.1075</v>
      </c>
      <c r="I61" s="538"/>
    </row>
    <row r="62" spans="1:9" ht="15">
      <c r="A62" s="769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69"/>
      <c r="B63" s="520" t="s">
        <v>342</v>
      </c>
      <c r="C63" s="521" t="s">
        <v>319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1987.3170797559262</v>
      </c>
      <c r="F63" s="536">
        <f>E63/12</f>
        <v>165.60975664632718</v>
      </c>
      <c r="G63" s="536"/>
      <c r="H63" s="549"/>
      <c r="I63" s="525"/>
    </row>
    <row r="64" spans="1:9" ht="15">
      <c r="A64" s="769"/>
      <c r="B64" s="526" t="s">
        <v>343</v>
      </c>
      <c r="C64" s="550" t="s">
        <v>344</v>
      </c>
      <c r="D64" s="551">
        <f>D27</f>
        <v>1525.92</v>
      </c>
      <c r="E64" s="545"/>
      <c r="F64" s="546"/>
      <c r="G64" s="545">
        <f>IF($D$27=0,0,E63/$D$27)</f>
        <v>1.3023730469198425</v>
      </c>
      <c r="H64" s="552"/>
      <c r="I64" s="553"/>
    </row>
    <row r="65" spans="1:9" ht="15">
      <c r="A65" s="769"/>
      <c r="B65" s="526" t="s">
        <v>345</v>
      </c>
      <c r="C65" s="550" t="s">
        <v>346</v>
      </c>
      <c r="D65" s="551">
        <f>D22</f>
        <v>2112</v>
      </c>
      <c r="E65" s="545"/>
      <c r="F65" s="546"/>
      <c r="G65" s="545">
        <f>IF(E63=0,0,E63/$D$22)</f>
        <v>0.94096452639958628</v>
      </c>
      <c r="H65" s="554"/>
      <c r="I65" s="407"/>
    </row>
    <row r="66" spans="1:9" thickBot="1">
      <c r="A66" s="770"/>
      <c r="B66" s="555" t="s">
        <v>347</v>
      </c>
      <c r="C66" s="556" t="s">
        <v>328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25</vt:i4>
      </vt:variant>
    </vt:vector>
  </HeadingPairs>
  <TitlesOfParts>
    <vt:vector size="52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1.0 - Transporte</vt:lpstr>
      <vt:lpstr>1.0 - Aterro (Sanitario)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'1.0 - Aterro (Sanitario)'!Area_de_impressao</vt:lpstr>
      <vt:lpstr>'1.0 - Transporte'!Area_de_impressao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'Banco Dados Máquinas'!Area_de_impressao</vt:lpstr>
      <vt:lpstr>'Planilha Básica - Lixo'!Area_de_impressao</vt:lpstr>
      <vt:lpstr>'Banco Dados Máquinas'!Titulos_de_impressao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Wesley Tavares da Costa</cp:lastModifiedBy>
  <cp:lastPrinted>2016-08-31T17:35:55Z</cp:lastPrinted>
  <dcterms:created xsi:type="dcterms:W3CDTF">1999-03-01T20:19:39Z</dcterms:created>
  <dcterms:modified xsi:type="dcterms:W3CDTF">2016-08-31T17:37:42Z</dcterms:modified>
</cp:coreProperties>
</file>